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mc:AlternateContent xmlns:mc="http://schemas.openxmlformats.org/markup-compatibility/2006">
    <mc:Choice Requires="x15">
      <x15ac:absPath xmlns:x15ac="http://schemas.microsoft.com/office/spreadsheetml/2010/11/ac" url="/Users/minjungkim/Dropbox (CSU Fullerton)/UG Advising/New Advising Materials/"/>
    </mc:Choice>
  </mc:AlternateContent>
  <xr:revisionPtr revIDLastSave="0" documentId="13_ncr:1_{543ACC98-DC7E-5E40-BC2C-5076409F9011}" xr6:coauthVersionLast="47" xr6:coauthVersionMax="47" xr10:uidLastSave="{00000000-0000-0000-0000-000000000000}"/>
  <bookViews>
    <workbookView xWindow="80" yWindow="3300" windowWidth="28800" windowHeight="16280" xr2:uid="{00000000-000D-0000-FFFF-FFFF00000000}"/>
  </bookViews>
  <sheets>
    <sheet name="Acad Plan (Date)" sheetId="1" r:id="rId1"/>
    <sheet name="Unit Count" sheetId="3" r:id="rId2"/>
    <sheet name="Formulas" sheetId="2" state="hidden" r:id="rId3"/>
  </sheets>
  <definedNames>
    <definedName name="Alphabet">Formulas!$E$4:$E$11</definedName>
    <definedName name="Term_Year">Formulas!$A$4:$A$15</definedName>
    <definedName name="TermYear">Formulas!$A$3:$A$15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 i="1" l="1"/>
  <c r="C50" i="3" l="1"/>
  <c r="M6" i="3" l="1"/>
  <c r="M5" i="3"/>
  <c r="C39" i="1"/>
  <c r="F39" i="1"/>
  <c r="D64" i="3"/>
  <c r="D67" i="3" s="1"/>
  <c r="E64" i="3"/>
  <c r="N5" i="3"/>
  <c r="E67" i="3" s="1"/>
  <c r="N7" i="3"/>
  <c r="N6" i="3"/>
  <c r="M7" i="3"/>
  <c r="M3" i="3"/>
  <c r="C47" i="3"/>
  <c r="C48" i="3"/>
  <c r="C49" i="3"/>
  <c r="C51" i="3"/>
  <c r="C46" i="3"/>
  <c r="C41" i="3"/>
  <c r="C42" i="3"/>
  <c r="C43" i="3"/>
  <c r="C44" i="3"/>
  <c r="C45" i="3"/>
  <c r="C40" i="3"/>
  <c r="C35" i="3"/>
  <c r="C36" i="3"/>
  <c r="C37" i="3"/>
  <c r="C38" i="3"/>
  <c r="C39" i="3"/>
  <c r="C34" i="3"/>
  <c r="C29" i="3"/>
  <c r="C30" i="3"/>
  <c r="C31" i="3"/>
  <c r="C32" i="3"/>
  <c r="C33" i="3"/>
  <c r="C28" i="3"/>
  <c r="C23" i="3"/>
  <c r="C24" i="3"/>
  <c r="C25" i="3"/>
  <c r="C26" i="3"/>
  <c r="C27" i="3"/>
  <c r="C22" i="3"/>
  <c r="C17" i="3"/>
  <c r="C18" i="3"/>
  <c r="C19" i="3"/>
  <c r="C20" i="3"/>
  <c r="C21" i="3"/>
  <c r="C16" i="3"/>
  <c r="C11" i="3"/>
  <c r="C12" i="3"/>
  <c r="C13" i="3"/>
  <c r="C14" i="3"/>
  <c r="C15" i="3"/>
  <c r="C10" i="3"/>
  <c r="C8" i="3"/>
  <c r="C9" i="3"/>
  <c r="C6" i="3"/>
  <c r="C7" i="3"/>
  <c r="C5" i="3"/>
  <c r="C4" i="3"/>
  <c r="H64" i="3"/>
  <c r="G64" i="3"/>
  <c r="F64" i="3"/>
  <c r="I63" i="3"/>
  <c r="J63" i="3" s="1"/>
  <c r="I62" i="3"/>
  <c r="J62" i="3" s="1"/>
  <c r="I61" i="3"/>
  <c r="J61" i="3" s="1"/>
  <c r="I60" i="3"/>
  <c r="J60" i="3"/>
  <c r="I59" i="3"/>
  <c r="J59" i="3" s="1"/>
  <c r="I58" i="3"/>
  <c r="J58" i="3"/>
  <c r="I57" i="3"/>
  <c r="J57" i="3" s="1"/>
  <c r="I56" i="3"/>
  <c r="J56" i="3" s="1"/>
  <c r="I55" i="3"/>
  <c r="J55" i="3" s="1"/>
  <c r="I54" i="3"/>
  <c r="J54" i="3"/>
  <c r="I53" i="3"/>
  <c r="J53" i="3" s="1"/>
  <c r="I52" i="3"/>
  <c r="J52" i="3"/>
  <c r="I51" i="3"/>
  <c r="J51" i="3" s="1"/>
  <c r="I50" i="3"/>
  <c r="J50" i="3" s="1"/>
  <c r="I49" i="3"/>
  <c r="J49" i="3" s="1"/>
  <c r="I48" i="3"/>
  <c r="J48" i="3" s="1"/>
  <c r="I47" i="3"/>
  <c r="J47" i="3" s="1"/>
  <c r="I46" i="3"/>
  <c r="J46" i="3"/>
  <c r="I45" i="3"/>
  <c r="J45" i="3" s="1"/>
  <c r="I44" i="3"/>
  <c r="J44" i="3" s="1"/>
  <c r="I43" i="3"/>
  <c r="J43" i="3" s="1"/>
  <c r="I42" i="3"/>
  <c r="J42" i="3"/>
  <c r="I41" i="3"/>
  <c r="J41" i="3" s="1"/>
  <c r="I40" i="3"/>
  <c r="J40" i="3" s="1"/>
  <c r="I39" i="3"/>
  <c r="J39" i="3" s="1"/>
  <c r="I38" i="3"/>
  <c r="J38" i="3"/>
  <c r="I37" i="3"/>
  <c r="J37" i="3" s="1"/>
  <c r="I36" i="3"/>
  <c r="J36" i="3" s="1"/>
  <c r="I35" i="3"/>
  <c r="J35" i="3" s="1"/>
  <c r="I34" i="3"/>
  <c r="J34" i="3"/>
  <c r="I33" i="3"/>
  <c r="J33" i="3" s="1"/>
  <c r="I32" i="3"/>
  <c r="J32" i="3" s="1"/>
  <c r="I31" i="3"/>
  <c r="J31" i="3" s="1"/>
  <c r="I30" i="3"/>
  <c r="J30" i="3"/>
  <c r="I29" i="3"/>
  <c r="J29" i="3" s="1"/>
  <c r="I28" i="3"/>
  <c r="J28" i="3" s="1"/>
  <c r="I27" i="3"/>
  <c r="J27" i="3" s="1"/>
  <c r="I26" i="3"/>
  <c r="J26" i="3"/>
  <c r="I25" i="3"/>
  <c r="J25" i="3" s="1"/>
  <c r="I24" i="3"/>
  <c r="J24" i="3" s="1"/>
  <c r="I23" i="3"/>
  <c r="J23" i="3" s="1"/>
  <c r="I22" i="3"/>
  <c r="J22" i="3"/>
  <c r="I21" i="3"/>
  <c r="J21" i="3" s="1"/>
  <c r="I20" i="3"/>
  <c r="J20" i="3" s="1"/>
  <c r="I19" i="3"/>
  <c r="J19" i="3" s="1"/>
  <c r="I18" i="3"/>
  <c r="J18" i="3"/>
  <c r="I17" i="3"/>
  <c r="J17" i="3" s="1"/>
  <c r="I16" i="3"/>
  <c r="J16" i="3" s="1"/>
  <c r="I15" i="3"/>
  <c r="J15" i="3" s="1"/>
  <c r="I14" i="3"/>
  <c r="J14" i="3"/>
  <c r="I13" i="3"/>
  <c r="J13" i="3" s="1"/>
  <c r="I12" i="3"/>
  <c r="J12" i="3" s="1"/>
  <c r="I11" i="3"/>
  <c r="J11" i="3" s="1"/>
  <c r="I10" i="3"/>
  <c r="J10" i="3"/>
  <c r="I9" i="3"/>
  <c r="J9" i="3" s="1"/>
  <c r="I8" i="3"/>
  <c r="J8" i="3" s="1"/>
  <c r="I7" i="3"/>
  <c r="J7" i="3" s="1"/>
  <c r="I6" i="3"/>
  <c r="J6" i="3" s="1"/>
  <c r="I5" i="3"/>
  <c r="J5" i="3" s="1"/>
  <c r="I4" i="3"/>
  <c r="J4" i="3" s="1"/>
  <c r="G30" i="1"/>
  <c r="G22" i="1"/>
  <c r="G18" i="1"/>
  <c r="K10" i="1"/>
  <c r="K18" i="1" s="1"/>
  <c r="R39" i="1"/>
  <c r="N39" i="1"/>
  <c r="J39" i="1"/>
  <c r="J64" i="3" l="1"/>
  <c r="K22" i="1"/>
  <c r="O10" i="1"/>
  <c r="X39" i="1"/>
  <c r="X36" i="1" s="1"/>
  <c r="K30" i="1"/>
  <c r="O30" i="1" l="1"/>
  <c r="O22" i="1"/>
  <c r="O18" i="1"/>
  <c r="S10" i="1"/>
  <c r="S22" i="1" l="1"/>
  <c r="S18" i="1"/>
  <c r="S30" i="1"/>
  <c r="H42" i="1" l="1"/>
  <c r="G42" i="1"/>
  <c r="T42" i="1"/>
  <c r="K42" i="1" l="1"/>
  <c r="L42" i="1"/>
  <c r="O42" i="1"/>
  <c r="M42" i="1"/>
  <c r="V42" i="1"/>
  <c r="X42" i="1"/>
  <c r="J42" i="1"/>
  <c r="U42" i="1"/>
  <c r="I42" i="1"/>
  <c r="S42" i="1"/>
  <c r="W42" i="1"/>
  <c r="N42" i="1"/>
  <c r="Q42" i="1"/>
  <c r="P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1" authorId="0" shapeId="0" xr:uid="{42EEF9EB-EC77-C442-8D5A-AF20CCAE012A}">
      <text>
        <r>
          <rPr>
            <sz val="10"/>
            <color rgb="FF000000"/>
            <rFont val="Tahoma"/>
            <family val="2"/>
          </rPr>
          <t>COMD 404 is a required course in CSUF COMD graduate program.</t>
        </r>
      </text>
    </comment>
    <comment ref="A23" authorId="0" shapeId="0" xr:uid="{5FB86FB5-B05B-0946-BA1E-514E8B0BEC97}">
      <text>
        <r>
          <rPr>
            <sz val="10"/>
            <color rgb="FF000000"/>
            <rFont val="Tahoma"/>
            <family val="2"/>
          </rPr>
          <t>https://communications.fullerton.edu/comd/faculty/comd_495.php</t>
        </r>
      </text>
    </comment>
  </commentList>
</comments>
</file>

<file path=xl/sharedStrings.xml><?xml version="1.0" encoding="utf-8"?>
<sst xmlns="http://schemas.openxmlformats.org/spreadsheetml/2006/main" count="232" uniqueCount="136">
  <si>
    <t>Winter</t>
  </si>
  <si>
    <t>Summer</t>
  </si>
  <si>
    <t>Course</t>
  </si>
  <si>
    <t>Units</t>
  </si>
  <si>
    <t>Requirement</t>
  </si>
  <si>
    <t xml:space="preserve">Fall </t>
  </si>
  <si>
    <t>Term Year</t>
  </si>
  <si>
    <t>Spring</t>
  </si>
  <si>
    <t>Fall</t>
  </si>
  <si>
    <t>Select term</t>
  </si>
  <si>
    <t>B.2</t>
  </si>
  <si>
    <t>Year 1</t>
  </si>
  <si>
    <t>Year 2</t>
  </si>
  <si>
    <t>Year 3</t>
  </si>
  <si>
    <t>Year 4</t>
  </si>
  <si>
    <t>Select Units</t>
  </si>
  <si>
    <t>Name:</t>
  </si>
  <si>
    <t>Major:</t>
  </si>
  <si>
    <t>A.1</t>
  </si>
  <si>
    <t>A.2</t>
  </si>
  <si>
    <t>A.3</t>
  </si>
  <si>
    <t>B.1</t>
  </si>
  <si>
    <t>B.3</t>
  </si>
  <si>
    <t>B.4</t>
  </si>
  <si>
    <t>B.5</t>
  </si>
  <si>
    <t>C.1</t>
  </si>
  <si>
    <t>C.2</t>
  </si>
  <si>
    <t>C.3</t>
  </si>
  <si>
    <t>C.4</t>
  </si>
  <si>
    <t>D.1</t>
  </si>
  <si>
    <t>D.2</t>
  </si>
  <si>
    <t>D.3</t>
  </si>
  <si>
    <t>D.4</t>
  </si>
  <si>
    <t>D.5</t>
  </si>
  <si>
    <t>E</t>
  </si>
  <si>
    <t>Z</t>
  </si>
  <si>
    <t>Major</t>
  </si>
  <si>
    <t>Elective</t>
  </si>
  <si>
    <t>Minor</t>
  </si>
  <si>
    <t>Select Req</t>
  </si>
  <si>
    <t>GE Requirements</t>
  </si>
  <si>
    <t>Summer Units</t>
  </si>
  <si>
    <t>Req</t>
  </si>
  <si>
    <t>Year 1 Units</t>
  </si>
  <si>
    <t>Year 2 Units</t>
  </si>
  <si>
    <t>Year 3 Units</t>
  </si>
  <si>
    <t>Year 4 Units</t>
  </si>
  <si>
    <t>CWID:</t>
  </si>
  <si>
    <t># units required for major</t>
  </si>
  <si>
    <t>Grad Term</t>
  </si>
  <si>
    <t># units needed to graduate</t>
  </si>
  <si>
    <t>A-E</t>
  </si>
  <si>
    <t>Total Units</t>
  </si>
  <si>
    <t>Notes</t>
  </si>
  <si>
    <t>2nd:</t>
  </si>
  <si>
    <t># units required for 2nd</t>
  </si>
  <si>
    <t># units required for minor</t>
  </si>
  <si>
    <t>Select</t>
  </si>
  <si>
    <t>AP Units</t>
  </si>
  <si>
    <t>Transfer Units</t>
  </si>
  <si>
    <t>Tranfer Units</t>
  </si>
  <si>
    <t>Gen Ed</t>
  </si>
  <si>
    <t>major</t>
  </si>
  <si>
    <t>minor</t>
  </si>
  <si>
    <t>Total</t>
  </si>
  <si>
    <t>#</t>
  </si>
  <si>
    <t>units</t>
  </si>
  <si>
    <t>Elective*</t>
  </si>
  <si>
    <t>Double Count</t>
  </si>
  <si>
    <t>Non-Duplicated Units Total</t>
  </si>
  <si>
    <t>NON</t>
  </si>
  <si>
    <t>Duplicate</t>
  </si>
  <si>
    <t xml:space="preserve">Date Completed: </t>
  </si>
  <si>
    <t>Signature:</t>
  </si>
  <si>
    <t>Advisor Name:</t>
  </si>
  <si>
    <t>Advisor use only</t>
  </si>
  <si>
    <t>2nd</t>
  </si>
  <si>
    <t>MAJOR</t>
  </si>
  <si>
    <t>MINOR</t>
  </si>
  <si>
    <t>2ND</t>
  </si>
  <si>
    <t>MAJOR:</t>
  </si>
  <si>
    <t>MINOR:</t>
  </si>
  <si>
    <t>2ND:</t>
  </si>
  <si>
    <t>GEN ED</t>
  </si>
  <si>
    <t>Course Total</t>
  </si>
  <si>
    <t>Titans Excel Academic Map</t>
  </si>
  <si>
    <t>CATALOG YEAR</t>
  </si>
  <si>
    <t>Planned Graduation Date:</t>
  </si>
  <si>
    <t>C.1 or C.2</t>
  </si>
  <si>
    <t>COMD 242</t>
  </si>
  <si>
    <t>COMD 241</t>
  </si>
  <si>
    <t>COMD 344</t>
  </si>
  <si>
    <t xml:space="preserve">COMD 300 </t>
  </si>
  <si>
    <t xml:space="preserve">COMD 307 </t>
  </si>
  <si>
    <t xml:space="preserve">COMD 350 </t>
  </si>
  <si>
    <t>COMD 352</t>
  </si>
  <si>
    <t>COMD 461</t>
  </si>
  <si>
    <t>COMD 465</t>
  </si>
  <si>
    <t>COMD 472</t>
  </si>
  <si>
    <t>COMD 474</t>
  </si>
  <si>
    <t>COMD 475</t>
  </si>
  <si>
    <t>COMD 476</t>
  </si>
  <si>
    <t xml:space="preserve">39 units </t>
  </si>
  <si>
    <t>COMD 302</t>
  </si>
  <si>
    <t xml:space="preserve">3 units </t>
  </si>
  <si>
    <t>Electives (choose at least 1)</t>
  </si>
  <si>
    <t xml:space="preserve">Prerequisites </t>
  </si>
  <si>
    <t>N/A</t>
  </si>
  <si>
    <t>G.E A.1, 242</t>
  </si>
  <si>
    <t>G.E A.1, A.2</t>
  </si>
  <si>
    <t>241, 344</t>
  </si>
  <si>
    <t xml:space="preserve">241, 242, 307 </t>
  </si>
  <si>
    <t>242, 344</t>
  </si>
  <si>
    <t>241, 242, 344</t>
  </si>
  <si>
    <t>241, 242, 307, 344</t>
  </si>
  <si>
    <t>G.E A.1</t>
  </si>
  <si>
    <t>241, 242, 307, 352</t>
  </si>
  <si>
    <t>COMD 345 +</t>
  </si>
  <si>
    <t>COMD 478 +</t>
  </si>
  <si>
    <t>COMD 404 *</t>
  </si>
  <si>
    <t>COMD 495 ^</t>
  </si>
  <si>
    <t xml:space="preserve">* </t>
  </si>
  <si>
    <t>^</t>
  </si>
  <si>
    <t xml:space="preserve"> +</t>
  </si>
  <si>
    <t xml:space="preserve">Offered in Spring Only </t>
  </si>
  <si>
    <t>Offered in Spring and Summer Only</t>
  </si>
  <si>
    <t>KEY</t>
  </si>
  <si>
    <t>Ver 1.0</t>
  </si>
  <si>
    <t>JMW/BJ</t>
  </si>
  <si>
    <t>352, and 472 or 474 or 475</t>
  </si>
  <si>
    <t>242, 300</t>
  </si>
  <si>
    <t>241, 242, 307, 352, 476 (or co-req)</t>
  </si>
  <si>
    <t xml:space="preserve">COMD Required Classes </t>
  </si>
  <si>
    <t>F</t>
  </si>
  <si>
    <t>Offered in every semester</t>
  </si>
  <si>
    <t>insert catalog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</si>
</sst>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sz val="11"/>
      <name val="Calibri"/>
      <family val="2"/>
      <scheme val="minor"/>
    </font>
    <font>
      <sz val="11"/>
      <color theme="1"/>
      <name val="Century Gothic"/>
      <family val="2"/>
    </font>
    <font>
      <sz val="16"/>
      <color theme="1"/>
      <name val="Century Gothic"/>
      <family val="2"/>
    </font>
    <font>
      <b/>
      <sz val="28"/>
      <color theme="0" tint="-4.9989318521683403E-2"/>
      <name val="Century Gothic"/>
      <family val="2"/>
    </font>
    <font>
      <sz val="11"/>
      <color theme="0" tint="-4.9989318521683403E-2"/>
      <name val="Century Gothic"/>
      <family val="2"/>
    </font>
    <font>
      <b/>
      <sz val="11"/>
      <color theme="0" tint="-4.9989318521683403E-2"/>
      <name val="Century Gothic"/>
      <family val="2"/>
    </font>
    <font>
      <b/>
      <sz val="18"/>
      <color theme="0" tint="-4.9989318521683403E-2"/>
      <name val="Century Gothic"/>
      <family val="2"/>
    </font>
    <font>
      <sz val="16"/>
      <color theme="0" tint="-4.9989318521683403E-2"/>
      <name val="Century Gothic"/>
      <family val="2"/>
    </font>
    <font>
      <b/>
      <sz val="16"/>
      <color theme="0" tint="-4.9989318521683403E-2"/>
      <name val="Century Gothic"/>
      <family val="2"/>
    </font>
    <font>
      <b/>
      <sz val="11"/>
      <color theme="1"/>
      <name val="Century Gothic"/>
      <family val="2"/>
    </font>
    <font>
      <b/>
      <sz val="16"/>
      <color theme="1"/>
      <name val="Century Gothic"/>
      <family val="2"/>
    </font>
    <font>
      <b/>
      <sz val="20"/>
      <color theme="1"/>
      <name val="Century Gothic"/>
      <family val="2"/>
    </font>
    <font>
      <b/>
      <sz val="14"/>
      <color theme="1"/>
      <name val="Century Gothic"/>
      <family val="2"/>
    </font>
    <font>
      <b/>
      <sz val="14"/>
      <color theme="0" tint="-4.9989318521683403E-2"/>
      <name val="Century Gothic"/>
      <family val="2"/>
    </font>
    <font>
      <b/>
      <sz val="11"/>
      <color theme="0"/>
      <name val="Calibri"/>
      <family val="2"/>
      <scheme val="minor"/>
    </font>
    <font>
      <b/>
      <sz val="12"/>
      <color theme="0"/>
      <name val="Calibri"/>
      <family val="2"/>
      <scheme val="minor"/>
    </font>
    <font>
      <b/>
      <sz val="14"/>
      <color theme="0"/>
      <name val="Calibri"/>
      <family val="2"/>
      <scheme val="minor"/>
    </font>
    <font>
      <b/>
      <sz val="10"/>
      <color theme="0"/>
      <name val="Calibri"/>
      <family val="2"/>
      <scheme val="minor"/>
    </font>
    <font>
      <b/>
      <i/>
      <sz val="14"/>
      <color theme="1"/>
      <name val="Calibri"/>
      <family val="2"/>
      <scheme val="minor"/>
    </font>
    <font>
      <b/>
      <sz val="11"/>
      <color theme="1"/>
      <name val="Calibri"/>
      <family val="2"/>
      <scheme val="minor"/>
    </font>
    <font>
      <sz val="11"/>
      <color theme="0"/>
      <name val="Calibri"/>
      <family val="2"/>
      <scheme val="minor"/>
    </font>
    <font>
      <sz val="11"/>
      <color rgb="FF006100"/>
      <name val="Calibri"/>
      <family val="2"/>
      <scheme val="minor"/>
    </font>
    <font>
      <b/>
      <sz val="11"/>
      <color rgb="FF006100"/>
      <name val="Calibri"/>
      <family val="2"/>
      <scheme val="minor"/>
    </font>
    <font>
      <b/>
      <u/>
      <sz val="14"/>
      <color theme="1"/>
      <name val="Century Gothic"/>
      <family val="2"/>
    </font>
    <font>
      <b/>
      <sz val="36"/>
      <color theme="0" tint="-4.9989318521683403E-2"/>
      <name val="Century Gothic"/>
      <family val="2"/>
    </font>
    <font>
      <b/>
      <sz val="10"/>
      <color theme="1"/>
      <name val="Calibri"/>
      <family val="2"/>
      <scheme val="minor"/>
    </font>
    <font>
      <sz val="11"/>
      <color rgb="FF13C3BC"/>
      <name val="Calibri"/>
      <family val="2"/>
      <scheme val="minor"/>
    </font>
    <font>
      <sz val="8"/>
      <name val="Calibri"/>
      <family val="2"/>
      <scheme val="minor"/>
    </font>
    <font>
      <b/>
      <sz val="12"/>
      <color theme="1"/>
      <name val="Calibri"/>
      <family val="2"/>
      <scheme val="minor"/>
    </font>
    <font>
      <sz val="10"/>
      <color rgb="FF000000"/>
      <name val="Tahoma"/>
      <family val="2"/>
    </font>
  </fonts>
  <fills count="14">
    <fill>
      <patternFill patternType="none"/>
    </fill>
    <fill>
      <patternFill patternType="gray125"/>
    </fill>
    <fill>
      <patternFill patternType="solid">
        <fgColor theme="4" tint="0.39997558519241921"/>
        <bgColor indexed="64"/>
      </patternFill>
    </fill>
    <fill>
      <patternFill patternType="solid">
        <fgColor theme="0" tint="-0.14999847407452621"/>
        <bgColor indexed="64"/>
      </patternFill>
    </fill>
    <fill>
      <patternFill patternType="solid">
        <fgColor rgb="FFE1700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00274C"/>
        <bgColor indexed="64"/>
      </patternFill>
    </fill>
    <fill>
      <patternFill patternType="solid">
        <fgColor rgb="FFC6EFCE"/>
      </patternFill>
    </fill>
    <fill>
      <patternFill patternType="solid">
        <fgColor theme="0"/>
        <bgColor indexed="64"/>
      </patternFill>
    </fill>
  </fills>
  <borders count="58">
    <border>
      <left/>
      <right/>
      <top/>
      <bottom/>
      <diagonal/>
    </border>
    <border>
      <left/>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medium">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thin">
        <color theme="0"/>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theme="0"/>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0" fontId="28" fillId="12" borderId="0" applyNumberFormat="0" applyBorder="0" applyAlignment="0" applyProtection="0"/>
  </cellStyleXfs>
  <cellXfs count="239">
    <xf numFmtId="0" fontId="0" fillId="0" borderId="0" xfId="0"/>
    <xf numFmtId="0" fontId="0" fillId="0" borderId="0" xfId="0" applyFill="1"/>
    <xf numFmtId="0" fontId="6" fillId="0" borderId="0" xfId="0" applyFont="1"/>
    <xf numFmtId="0" fontId="7" fillId="0" borderId="0" xfId="0" applyFont="1"/>
    <xf numFmtId="0" fontId="8" fillId="0" borderId="5" xfId="0" applyFont="1" applyBorder="1"/>
    <xf numFmtId="0" fontId="8" fillId="0" borderId="0" xfId="0" applyFont="1" applyFill="1" applyBorder="1"/>
    <xf numFmtId="0" fontId="9" fillId="0" borderId="0" xfId="0" applyFont="1" applyFill="1" applyBorder="1"/>
    <xf numFmtId="0" fontId="8" fillId="0" borderId="0" xfId="0" applyFont="1" applyBorder="1"/>
    <xf numFmtId="0" fontId="8" fillId="4" borderId="20" xfId="0" applyFont="1" applyFill="1" applyBorder="1"/>
    <xf numFmtId="0" fontId="8" fillId="4" borderId="7" xfId="0" applyFont="1" applyFill="1" applyBorder="1"/>
    <xf numFmtId="0" fontId="8" fillId="4" borderId="8" xfId="0" applyFont="1" applyFill="1" applyBorder="1"/>
    <xf numFmtId="0" fontId="8" fillId="4" borderId="9" xfId="0" applyFont="1" applyFill="1" applyBorder="1"/>
    <xf numFmtId="0" fontId="8" fillId="0" borderId="19" xfId="0" applyFont="1" applyBorder="1"/>
    <xf numFmtId="0" fontId="8" fillId="0" borderId="18" xfId="0" applyFont="1" applyBorder="1"/>
    <xf numFmtId="0" fontId="8" fillId="0" borderId="16" xfId="0" applyFont="1" applyBorder="1"/>
    <xf numFmtId="0" fontId="8" fillId="0" borderId="16" xfId="0" applyFont="1" applyFill="1" applyBorder="1"/>
    <xf numFmtId="0" fontId="0" fillId="2" borderId="10" xfId="0" applyFill="1" applyBorder="1"/>
    <xf numFmtId="0" fontId="0" fillId="0" borderId="0" xfId="0" applyBorder="1"/>
    <xf numFmtId="0" fontId="0" fillId="4" borderId="19" xfId="0" applyFill="1" applyBorder="1"/>
    <xf numFmtId="0" fontId="0" fillId="4" borderId="28" xfId="0" applyFill="1" applyBorder="1"/>
    <xf numFmtId="0" fontId="9" fillId="0" borderId="0" xfId="0" applyFont="1" applyBorder="1"/>
    <xf numFmtId="0" fontId="8" fillId="0" borderId="0" xfId="0" applyFont="1" applyFill="1" applyBorder="1" applyAlignment="1">
      <alignment horizontal="center"/>
    </xf>
    <xf numFmtId="0" fontId="8" fillId="0" borderId="0" xfId="0" applyFont="1" applyBorder="1" applyAlignment="1">
      <alignment horizontal="center"/>
    </xf>
    <xf numFmtId="0" fontId="8" fillId="0" borderId="0" xfId="0" applyFont="1" applyBorder="1" applyAlignment="1"/>
    <xf numFmtId="0" fontId="8" fillId="0" borderId="31" xfId="0" applyFont="1" applyFill="1" applyBorder="1"/>
    <xf numFmtId="0" fontId="8" fillId="0" borderId="26" xfId="0" applyFont="1" applyFill="1" applyBorder="1" applyAlignment="1"/>
    <xf numFmtId="0" fontId="0" fillId="0" borderId="32" xfId="0" applyBorder="1"/>
    <xf numFmtId="0" fontId="0" fillId="0" borderId="10" xfId="0" applyBorder="1"/>
    <xf numFmtId="0" fontId="0" fillId="9" borderId="28" xfId="0" applyFill="1" applyBorder="1"/>
    <xf numFmtId="0" fontId="21" fillId="8" borderId="34" xfId="0" applyFont="1" applyFill="1" applyBorder="1" applyAlignment="1">
      <alignment horizontal="center"/>
    </xf>
    <xf numFmtId="0" fontId="23" fillId="9" borderId="27" xfId="0" applyFont="1" applyFill="1" applyBorder="1" applyAlignment="1">
      <alignment horizontal="center"/>
    </xf>
    <xf numFmtId="0" fontId="0" fillId="9" borderId="27" xfId="0" applyFill="1" applyBorder="1"/>
    <xf numFmtId="0" fontId="0" fillId="9" borderId="21" xfId="0" applyFill="1" applyBorder="1"/>
    <xf numFmtId="0" fontId="7" fillId="0" borderId="16" xfId="0" applyFont="1" applyBorder="1"/>
    <xf numFmtId="0" fontId="7" fillId="10" borderId="16" xfId="0" applyFont="1" applyFill="1" applyBorder="1"/>
    <xf numFmtId="0" fontId="7" fillId="10" borderId="33" xfId="0" applyFont="1" applyFill="1" applyBorder="1"/>
    <xf numFmtId="0" fontId="7" fillId="0" borderId="33" xfId="0" applyFont="1" applyBorder="1"/>
    <xf numFmtId="0" fontId="24" fillId="9" borderId="0" xfId="0" applyFont="1" applyFill="1" applyBorder="1" applyAlignment="1">
      <alignment horizontal="center" vertical="center" wrapText="1"/>
    </xf>
    <xf numFmtId="0" fontId="7" fillId="0" borderId="36" xfId="0" applyFont="1" applyBorder="1"/>
    <xf numFmtId="0" fontId="7" fillId="0" borderId="30" xfId="0" applyFont="1" applyBorder="1"/>
    <xf numFmtId="0" fontId="8" fillId="3" borderId="28" xfId="0" applyFont="1" applyFill="1" applyBorder="1"/>
    <xf numFmtId="0" fontId="8" fillId="3" borderId="21" xfId="0" applyFont="1" applyFill="1" applyBorder="1"/>
    <xf numFmtId="0" fontId="8" fillId="3" borderId="29" xfId="0" applyFont="1" applyFill="1" applyBorder="1"/>
    <xf numFmtId="0" fontId="8" fillId="4" borderId="37" xfId="0" applyFont="1" applyFill="1" applyBorder="1"/>
    <xf numFmtId="0" fontId="0" fillId="0" borderId="24" xfId="0" applyBorder="1"/>
    <xf numFmtId="0" fontId="0" fillId="0" borderId="21" xfId="0" applyBorder="1"/>
    <xf numFmtId="0" fontId="0" fillId="0" borderId="23" xfId="0" applyBorder="1"/>
    <xf numFmtId="0" fontId="0" fillId="0" borderId="29" xfId="0" applyBorder="1"/>
    <xf numFmtId="0" fontId="13" fillId="11" borderId="9" xfId="0" applyFont="1" applyFill="1" applyBorder="1" applyAlignment="1">
      <alignment horizontal="center" vertical="center"/>
    </xf>
    <xf numFmtId="0" fontId="14" fillId="11" borderId="1" xfId="0" applyFont="1" applyFill="1" applyBorder="1" applyAlignment="1">
      <alignment horizontal="left"/>
    </xf>
    <xf numFmtId="0" fontId="14" fillId="11" borderId="3" xfId="0" applyFont="1" applyFill="1" applyBorder="1" applyAlignment="1">
      <alignment horizontal="left"/>
    </xf>
    <xf numFmtId="0" fontId="0" fillId="0" borderId="19" xfId="0" applyBorder="1"/>
    <xf numFmtId="0" fontId="0" fillId="0" borderId="5" xfId="0" applyBorder="1"/>
    <xf numFmtId="0" fontId="21" fillId="8" borderId="39" xfId="0" applyFont="1" applyFill="1" applyBorder="1" applyAlignment="1">
      <alignment horizontal="center"/>
    </xf>
    <xf numFmtId="0" fontId="21" fillId="8" borderId="38" xfId="0" applyFont="1" applyFill="1" applyBorder="1" applyAlignment="1">
      <alignment horizontal="center"/>
    </xf>
    <xf numFmtId="0" fontId="21" fillId="8" borderId="41" xfId="0" applyFont="1" applyFill="1" applyBorder="1" applyAlignment="1">
      <alignment horizontal="center"/>
    </xf>
    <xf numFmtId="0" fontId="21" fillId="8" borderId="40" xfId="0" applyFont="1" applyFill="1" applyBorder="1" applyAlignment="1">
      <alignment horizontal="center"/>
    </xf>
    <xf numFmtId="0" fontId="0" fillId="0" borderId="5" xfId="0" applyBorder="1" applyAlignment="1"/>
    <xf numFmtId="0" fontId="0" fillId="0" borderId="26" xfId="0" applyBorder="1" applyAlignment="1"/>
    <xf numFmtId="0" fontId="0" fillId="0" borderId="32" xfId="0" applyBorder="1" applyAlignment="1"/>
    <xf numFmtId="0" fontId="0" fillId="0" borderId="26" xfId="0" applyBorder="1"/>
    <xf numFmtId="0" fontId="0" fillId="0" borderId="22" xfId="0" applyBorder="1"/>
    <xf numFmtId="0" fontId="0" fillId="0" borderId="28" xfId="0" applyBorder="1"/>
    <xf numFmtId="0" fontId="0" fillId="0" borderId="24" xfId="0" applyBorder="1" applyAlignment="1">
      <alignment horizontal="right"/>
    </xf>
    <xf numFmtId="0" fontId="21" fillId="8" borderId="24" xfId="0" applyFont="1" applyFill="1" applyBorder="1" applyAlignment="1">
      <alignment horizontal="center"/>
    </xf>
    <xf numFmtId="0" fontId="0" fillId="0" borderId="42" xfId="0" applyBorder="1"/>
    <xf numFmtId="0" fontId="0" fillId="9" borderId="22" xfId="0" applyFill="1" applyBorder="1"/>
    <xf numFmtId="0" fontId="0" fillId="9" borderId="19" xfId="0" applyFill="1" applyBorder="1"/>
    <xf numFmtId="0" fontId="0" fillId="9" borderId="24" xfId="0" applyFill="1" applyBorder="1"/>
    <xf numFmtId="0" fontId="0" fillId="9" borderId="0" xfId="0" applyFill="1" applyBorder="1"/>
    <xf numFmtId="0" fontId="0" fillId="9" borderId="23" xfId="0" applyFill="1" applyBorder="1"/>
    <xf numFmtId="0" fontId="0" fillId="9" borderId="10" xfId="0" applyFill="1" applyBorder="1"/>
    <xf numFmtId="0" fontId="0" fillId="9" borderId="29" xfId="0" applyFill="1" applyBorder="1"/>
    <xf numFmtId="0" fontId="0" fillId="4" borderId="19" xfId="0" applyFill="1" applyBorder="1" applyProtection="1"/>
    <xf numFmtId="0" fontId="12" fillId="11" borderId="0" xfId="0" applyFont="1" applyFill="1" applyBorder="1" applyAlignment="1" applyProtection="1">
      <alignment horizontal="left" vertical="center"/>
    </xf>
    <xf numFmtId="0" fontId="11" fillId="11" borderId="0" xfId="0" applyFont="1" applyFill="1" applyBorder="1" applyProtection="1"/>
    <xf numFmtId="0" fontId="8" fillId="0" borderId="2" xfId="0" applyFont="1" applyFill="1" applyBorder="1" applyProtection="1">
      <protection locked="0"/>
    </xf>
    <xf numFmtId="0" fontId="8" fillId="0" borderId="4" xfId="0" applyFont="1" applyFill="1" applyBorder="1" applyProtection="1">
      <protection locked="0"/>
    </xf>
    <xf numFmtId="0" fontId="8" fillId="0" borderId="0" xfId="0" applyFont="1" applyBorder="1" applyProtection="1">
      <protection locked="0"/>
    </xf>
    <xf numFmtId="0" fontId="8" fillId="0" borderId="0" xfId="0" applyFont="1" applyFill="1" applyBorder="1" applyProtection="1">
      <protection locked="0"/>
    </xf>
    <xf numFmtId="0" fontId="8" fillId="0" borderId="0" xfId="0" applyFont="1" applyFill="1" applyBorder="1" applyAlignment="1" applyProtection="1">
      <alignment horizontal="center"/>
      <protection locked="0"/>
    </xf>
    <xf numFmtId="0" fontId="8" fillId="0" borderId="21" xfId="0" applyFont="1" applyBorder="1" applyProtection="1">
      <protection locked="0"/>
    </xf>
    <xf numFmtId="0" fontId="8" fillId="0" borderId="17" xfId="0" applyFont="1" applyFill="1" applyBorder="1" applyProtection="1">
      <protection locked="0"/>
    </xf>
    <xf numFmtId="0" fontId="8" fillId="0" borderId="13" xfId="0" applyFont="1" applyFill="1" applyBorder="1" applyProtection="1">
      <protection locked="0"/>
    </xf>
    <xf numFmtId="0" fontId="8" fillId="0" borderId="11" xfId="0" applyFont="1" applyBorder="1" applyProtection="1">
      <protection locked="0"/>
    </xf>
    <xf numFmtId="0" fontId="8" fillId="0" borderId="15" xfId="0" applyFont="1" applyBorder="1" applyProtection="1">
      <protection locked="0"/>
    </xf>
    <xf numFmtId="0" fontId="8" fillId="0" borderId="10" xfId="0" applyFont="1" applyBorder="1" applyAlignment="1" applyProtection="1">
      <alignment horizontal="center"/>
      <protection locked="0"/>
    </xf>
    <xf numFmtId="0" fontId="8" fillId="0" borderId="10" xfId="0" applyFont="1" applyBorder="1" applyProtection="1">
      <protection locked="0"/>
    </xf>
    <xf numFmtId="0" fontId="8" fillId="0" borderId="29" xfId="0" applyFont="1" applyBorder="1" applyProtection="1">
      <protection locked="0"/>
    </xf>
    <xf numFmtId="0" fontId="0" fillId="0" borderId="24" xfId="0" applyBorder="1" applyProtection="1">
      <protection locked="0"/>
    </xf>
    <xf numFmtId="0" fontId="0" fillId="0" borderId="0" xfId="0" applyBorder="1" applyProtection="1">
      <protection locked="0"/>
    </xf>
    <xf numFmtId="0" fontId="0" fillId="0" borderId="21" xfId="0" applyBorder="1" applyProtection="1">
      <protection locked="0"/>
    </xf>
    <xf numFmtId="0" fontId="0" fillId="0" borderId="23" xfId="0" applyBorder="1" applyProtection="1">
      <protection locked="0"/>
    </xf>
    <xf numFmtId="0" fontId="0" fillId="0" borderId="10" xfId="0" applyBorder="1" applyProtection="1">
      <protection locked="0"/>
    </xf>
    <xf numFmtId="0" fontId="0" fillId="0" borderId="29" xfId="0" applyBorder="1" applyProtection="1">
      <protection locked="0"/>
    </xf>
    <xf numFmtId="0" fontId="0" fillId="0" borderId="0" xfId="0" applyProtection="1">
      <protection locked="0"/>
    </xf>
    <xf numFmtId="0" fontId="17" fillId="0" borderId="0" xfId="0" applyFont="1" applyAlignment="1" applyProtection="1">
      <alignment vertical="center"/>
      <protection locked="0"/>
    </xf>
    <xf numFmtId="0" fontId="26" fillId="0" borderId="0" xfId="0" applyFont="1" applyAlignment="1" applyProtection="1">
      <alignment horizontal="center"/>
      <protection locked="0"/>
    </xf>
    <xf numFmtId="0" fontId="29" fillId="12" borderId="47" xfId="1" applyFont="1" applyBorder="1" applyAlignment="1">
      <alignment horizontal="center" vertical="center"/>
    </xf>
    <xf numFmtId="0" fontId="8" fillId="7" borderId="29" xfId="0" applyFont="1" applyFill="1" applyBorder="1"/>
    <xf numFmtId="0" fontId="8" fillId="0" borderId="23" xfId="0" applyFont="1" applyFill="1" applyBorder="1"/>
    <xf numFmtId="0" fontId="8" fillId="0" borderId="10" xfId="0" applyFont="1" applyFill="1" applyBorder="1"/>
    <xf numFmtId="0" fontId="8" fillId="0" borderId="10" xfId="0" applyFont="1" applyBorder="1"/>
    <xf numFmtId="0" fontId="8" fillId="0" borderId="29" xfId="0" applyFont="1" applyBorder="1"/>
    <xf numFmtId="0" fontId="8" fillId="0" borderId="49" xfId="0" applyFont="1" applyFill="1" applyBorder="1"/>
    <xf numFmtId="0" fontId="16" fillId="5" borderId="0" xfId="0" applyFont="1" applyFill="1" applyBorder="1"/>
    <xf numFmtId="0" fontId="8" fillId="0" borderId="50" xfId="0" applyFont="1" applyFill="1" applyBorder="1"/>
    <xf numFmtId="0" fontId="8" fillId="13" borderId="0" xfId="0" applyFont="1" applyFill="1" applyBorder="1"/>
    <xf numFmtId="0" fontId="33" fillId="0" borderId="0" xfId="0" applyFont="1"/>
    <xf numFmtId="0" fontId="8" fillId="0" borderId="4" xfId="0" applyFont="1" applyFill="1" applyBorder="1" applyAlignment="1" applyProtection="1">
      <protection locked="0"/>
    </xf>
    <xf numFmtId="0" fontId="8" fillId="0" borderId="5" xfId="0" applyFont="1" applyBorder="1" applyAlignment="1">
      <alignment horizontal="center"/>
    </xf>
    <xf numFmtId="0" fontId="5" fillId="0" borderId="0" xfId="0" applyFont="1" applyAlignment="1">
      <alignment wrapText="1"/>
    </xf>
    <xf numFmtId="0" fontId="8" fillId="0" borderId="5" xfId="0" applyFont="1" applyBorder="1" applyProtection="1">
      <protection locked="0"/>
    </xf>
    <xf numFmtId="0" fontId="5" fillId="0" borderId="4" xfId="0" applyFont="1" applyBorder="1" applyAlignment="1" applyProtection="1">
      <alignment horizontal="center"/>
      <protection locked="0"/>
    </xf>
    <xf numFmtId="0" fontId="5" fillId="0" borderId="4" xfId="0" applyFont="1" applyBorder="1" applyProtection="1">
      <protection locked="0"/>
    </xf>
    <xf numFmtId="0" fontId="35" fillId="0" borderId="4" xfId="0" applyFont="1" applyBorder="1" applyAlignment="1" applyProtection="1">
      <alignment horizontal="center"/>
      <protection locked="0"/>
    </xf>
    <xf numFmtId="0" fontId="5" fillId="0" borderId="20" xfId="0" applyFont="1" applyBorder="1" applyAlignment="1" applyProtection="1">
      <alignment horizontal="center"/>
      <protection locked="0"/>
    </xf>
    <xf numFmtId="0" fontId="5" fillId="0" borderId="14" xfId="0" applyFont="1" applyBorder="1" applyAlignment="1" applyProtection="1">
      <alignment horizontal="center"/>
      <protection locked="0"/>
    </xf>
    <xf numFmtId="0" fontId="17" fillId="0" borderId="0" xfId="0" applyFont="1" applyBorder="1" applyAlignment="1" applyProtection="1">
      <alignment vertical="center"/>
      <protection locked="0"/>
    </xf>
    <xf numFmtId="0" fontId="5" fillId="0" borderId="4" xfId="0" applyFont="1" applyBorder="1"/>
    <xf numFmtId="0" fontId="35" fillId="0" borderId="52"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35" fillId="0" borderId="53" xfId="0" applyFont="1" applyBorder="1" applyAlignment="1" applyProtection="1">
      <alignment horizontal="center" wrapText="1"/>
      <protection locked="0"/>
    </xf>
    <xf numFmtId="0" fontId="5" fillId="0" borderId="13" xfId="0" applyFont="1" applyBorder="1" applyAlignment="1" applyProtection="1">
      <alignment horizontal="center" wrapText="1"/>
      <protection locked="0"/>
    </xf>
    <xf numFmtId="0" fontId="5" fillId="0" borderId="12" xfId="0" applyFont="1" applyBorder="1" applyAlignment="1" applyProtection="1">
      <alignment horizontal="center" wrapText="1"/>
      <protection locked="0"/>
    </xf>
    <xf numFmtId="0" fontId="0" fillId="0" borderId="43" xfId="0" applyBorder="1" applyAlignment="1" applyProtection="1">
      <alignment horizontal="center"/>
      <protection locked="0"/>
    </xf>
    <xf numFmtId="0" fontId="0" fillId="0" borderId="13" xfId="0" applyBorder="1" applyAlignment="1" applyProtection="1">
      <alignment horizontal="center"/>
      <protection locked="0"/>
    </xf>
    <xf numFmtId="0" fontId="35" fillId="0" borderId="13" xfId="0" applyFont="1" applyBorder="1" applyAlignment="1" applyProtection="1">
      <alignment horizontal="center" wrapText="1"/>
      <protection locked="0"/>
    </xf>
    <xf numFmtId="0" fontId="5" fillId="0" borderId="13" xfId="0" applyFont="1" applyBorder="1" applyAlignment="1" applyProtection="1">
      <alignment wrapText="1"/>
      <protection locked="0"/>
    </xf>
    <xf numFmtId="0" fontId="5" fillId="0" borderId="14" xfId="0" applyFont="1" applyBorder="1" applyProtection="1">
      <protection locked="0"/>
    </xf>
    <xf numFmtId="0" fontId="8" fillId="0" borderId="54" xfId="0" applyFont="1" applyBorder="1"/>
    <xf numFmtId="0" fontId="8" fillId="0" borderId="17" xfId="0" applyFont="1" applyBorder="1"/>
    <xf numFmtId="0" fontId="8" fillId="0" borderId="2" xfId="0" applyFont="1" applyBorder="1"/>
    <xf numFmtId="0" fontId="0" fillId="2" borderId="1" xfId="0" applyFill="1" applyBorder="1"/>
    <xf numFmtId="0" fontId="8" fillId="0" borderId="55" xfId="0" applyFont="1" applyBorder="1" applyProtection="1"/>
    <xf numFmtId="0" fontId="0" fillId="2" borderId="35" xfId="0" applyFill="1" applyBorder="1"/>
    <xf numFmtId="0" fontId="3" fillId="0" borderId="4"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35" fillId="0" borderId="43" xfId="0" applyFont="1" applyBorder="1" applyAlignment="1" applyProtection="1">
      <alignment horizontal="center" wrapText="1"/>
      <protection locked="0"/>
    </xf>
    <xf numFmtId="0" fontId="8" fillId="0" borderId="50" xfId="0" applyFont="1" applyBorder="1"/>
    <xf numFmtId="0" fontId="8" fillId="0" borderId="56" xfId="0" applyFont="1" applyFill="1" applyBorder="1"/>
    <xf numFmtId="0" fontId="8" fillId="0" borderId="57" xfId="0" applyFont="1" applyBorder="1"/>
    <xf numFmtId="0" fontId="32" fillId="2" borderId="10" xfId="0" applyFont="1" applyFill="1" applyBorder="1" applyAlignment="1">
      <alignment horizontal="center" vertical="center" wrapText="1"/>
    </xf>
    <xf numFmtId="0" fontId="8" fillId="0" borderId="57" xfId="0" applyFont="1" applyBorder="1" applyProtection="1"/>
    <xf numFmtId="0" fontId="1" fillId="0" borderId="4" xfId="0" applyFont="1" applyBorder="1" applyProtection="1">
      <protection locked="0"/>
    </xf>
    <xf numFmtId="0" fontId="16" fillId="0" borderId="17" xfId="0" applyFont="1" applyBorder="1" applyAlignment="1">
      <alignment horizontal="center" vertical="center"/>
    </xf>
    <xf numFmtId="0" fontId="16" fillId="0" borderId="2" xfId="0" applyFont="1" applyBorder="1" applyAlignment="1">
      <alignment horizontal="center" vertical="center"/>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16" fillId="5" borderId="12" xfId="0" applyFont="1" applyFill="1" applyBorder="1" applyAlignment="1">
      <alignment horizontal="center"/>
    </xf>
    <xf numFmtId="0" fontId="16" fillId="5" borderId="5" xfId="0" applyFont="1" applyFill="1" applyBorder="1" applyAlignment="1">
      <alignment horizontal="center"/>
    </xf>
    <xf numFmtId="0" fontId="9" fillId="0" borderId="13" xfId="0" applyFont="1" applyBorder="1" applyAlignment="1">
      <alignment horizontal="center"/>
    </xf>
    <xf numFmtId="0" fontId="9" fillId="0" borderId="0" xfId="0" applyFont="1" applyBorder="1" applyAlignment="1">
      <alignment horizontal="center"/>
    </xf>
    <xf numFmtId="0" fontId="9" fillId="0" borderId="13" xfId="0" applyFont="1" applyFill="1" applyBorder="1" applyAlignment="1">
      <alignment horizontal="center"/>
    </xf>
    <xf numFmtId="0" fontId="9" fillId="0" borderId="0" xfId="0" applyFont="1" applyFill="1" applyBorder="1" applyAlignment="1">
      <alignment horizontal="center"/>
    </xf>
    <xf numFmtId="0" fontId="8" fillId="0" borderId="51" xfId="0" applyFont="1" applyBorder="1" applyAlignment="1" applyProtection="1">
      <alignment horizontal="center"/>
      <protection locked="0"/>
    </xf>
    <xf numFmtId="0" fontId="8" fillId="0" borderId="18" xfId="0" applyFont="1" applyBorder="1" applyAlignment="1" applyProtection="1">
      <alignment horizontal="center"/>
      <protection locked="0"/>
    </xf>
    <xf numFmtId="0" fontId="15" fillId="11" borderId="32" xfId="0" applyFont="1" applyFill="1" applyBorder="1" applyAlignment="1">
      <alignment horizontal="center" vertical="center" wrapText="1"/>
    </xf>
    <xf numFmtId="0" fontId="15" fillId="11" borderId="2" xfId="0" applyFont="1" applyFill="1" applyBorder="1" applyAlignment="1">
      <alignment horizontal="center" vertical="center" wrapText="1"/>
    </xf>
    <xf numFmtId="0" fontId="15" fillId="11" borderId="0" xfId="0" applyFont="1" applyFill="1" applyBorder="1" applyAlignment="1">
      <alignment horizontal="center" vertical="center" wrapText="1"/>
    </xf>
    <xf numFmtId="0" fontId="15" fillId="11" borderId="4" xfId="0" applyFont="1" applyFill="1" applyBorder="1" applyAlignment="1">
      <alignment horizontal="center" vertical="center" wrapText="1"/>
    </xf>
    <xf numFmtId="0" fontId="15" fillId="11" borderId="10" xfId="0" applyFont="1" applyFill="1" applyBorder="1" applyAlignment="1">
      <alignment horizontal="center" vertical="center" wrapText="1"/>
    </xf>
    <xf numFmtId="0" fontId="15" fillId="11" borderId="11" xfId="0" applyFont="1" applyFill="1" applyBorder="1" applyAlignment="1">
      <alignment horizontal="center" vertical="center" wrapText="1"/>
    </xf>
    <xf numFmtId="0" fontId="20" fillId="11" borderId="22" xfId="0" applyFont="1" applyFill="1" applyBorder="1" applyAlignment="1">
      <alignment horizontal="center" vertical="center" wrapText="1"/>
    </xf>
    <xf numFmtId="0" fontId="20" fillId="11" borderId="20" xfId="0" applyFont="1" applyFill="1" applyBorder="1" applyAlignment="1">
      <alignment horizontal="center" vertical="center" wrapText="1"/>
    </xf>
    <xf numFmtId="0" fontId="20" fillId="11" borderId="23" xfId="0" applyFont="1" applyFill="1" applyBorder="1" applyAlignment="1">
      <alignment horizontal="center" vertical="center" wrapText="1"/>
    </xf>
    <xf numFmtId="0" fontId="20" fillId="11" borderId="11" xfId="0" applyFont="1" applyFill="1" applyBorder="1" applyAlignment="1">
      <alignment horizontal="center" vertical="center" wrapText="1"/>
    </xf>
    <xf numFmtId="0" fontId="13" fillId="11" borderId="7" xfId="0" applyFont="1" applyFill="1" applyBorder="1" applyAlignment="1">
      <alignment horizontal="center" vertical="center"/>
    </xf>
    <xf numFmtId="0" fontId="13" fillId="11" borderId="8" xfId="0" applyFont="1" applyFill="1" applyBorder="1" applyAlignment="1">
      <alignment horizontal="center" vertical="center"/>
    </xf>
    <xf numFmtId="0" fontId="14" fillId="11" borderId="1" xfId="0" applyFont="1" applyFill="1" applyBorder="1" applyAlignment="1">
      <alignment horizontal="left"/>
    </xf>
    <xf numFmtId="0" fontId="14" fillId="11" borderId="3" xfId="0" applyFont="1" applyFill="1" applyBorder="1" applyAlignment="1">
      <alignment horizontal="left"/>
    </xf>
    <xf numFmtId="0" fontId="14" fillId="11" borderId="6" xfId="0" applyFont="1" applyFill="1" applyBorder="1" applyAlignment="1">
      <alignment horizontal="right"/>
    </xf>
    <xf numFmtId="0" fontId="14" fillId="11" borderId="1" xfId="0" applyFont="1" applyFill="1" applyBorder="1" applyAlignment="1">
      <alignment horizontal="right"/>
    </xf>
    <xf numFmtId="0" fontId="13" fillId="11" borderId="9" xfId="0" applyFont="1" applyFill="1" applyBorder="1" applyAlignment="1">
      <alignment horizontal="center" vertical="center"/>
    </xf>
    <xf numFmtId="0" fontId="13" fillId="11" borderId="37" xfId="0" applyFont="1" applyFill="1" applyBorder="1" applyAlignment="1">
      <alignment horizontal="center" vertical="center"/>
    </xf>
    <xf numFmtId="0" fontId="14" fillId="11" borderId="1" xfId="0" applyFont="1" applyFill="1" applyBorder="1" applyAlignment="1" applyProtection="1">
      <alignment horizontal="left"/>
      <protection locked="0"/>
    </xf>
    <xf numFmtId="0" fontId="14" fillId="11" borderId="3" xfId="0" applyFont="1" applyFill="1" applyBorder="1" applyAlignment="1" applyProtection="1">
      <alignment horizontal="left"/>
      <protection locked="0"/>
    </xf>
    <xf numFmtId="0" fontId="8" fillId="0" borderId="0" xfId="0" applyFont="1" applyBorder="1" applyAlignment="1">
      <alignment horizontal="center" vertical="center"/>
    </xf>
    <xf numFmtId="0" fontId="8" fillId="0" borderId="0" xfId="0" applyFont="1" applyFill="1" applyBorder="1" applyAlignment="1">
      <alignment horizontal="center" vertical="center"/>
    </xf>
    <xf numFmtId="0" fontId="18" fillId="7" borderId="28" xfId="0" applyFont="1" applyFill="1" applyBorder="1" applyAlignment="1" applyProtection="1">
      <alignment horizontal="center" vertical="center"/>
      <protection locked="0"/>
    </xf>
    <xf numFmtId="0" fontId="18" fillId="7" borderId="21" xfId="0" applyFont="1" applyFill="1" applyBorder="1" applyAlignment="1" applyProtection="1">
      <alignment horizontal="center" vertical="center"/>
      <protection locked="0"/>
    </xf>
    <xf numFmtId="0" fontId="10" fillId="11" borderId="0" xfId="0" applyFont="1" applyFill="1" applyBorder="1" applyAlignment="1" applyProtection="1">
      <alignment horizontal="left" vertical="center"/>
    </xf>
    <xf numFmtId="0" fontId="12" fillId="11" borderId="0" xfId="0" applyFont="1" applyFill="1" applyBorder="1" applyAlignment="1" applyProtection="1">
      <alignment horizontal="left" vertical="center"/>
    </xf>
    <xf numFmtId="0" fontId="19" fillId="7" borderId="22" xfId="0"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7" borderId="24"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9" fillId="7" borderId="23"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31" fillId="11" borderId="0" xfId="0" applyFont="1" applyFill="1" applyBorder="1" applyAlignment="1" applyProtection="1">
      <alignment horizontal="center" vertical="center"/>
    </xf>
    <xf numFmtId="0" fontId="31" fillId="11" borderId="21" xfId="0" applyFont="1" applyFill="1" applyBorder="1" applyAlignment="1" applyProtection="1">
      <alignment horizontal="center" vertical="center"/>
    </xf>
    <xf numFmtId="0" fontId="16" fillId="5" borderId="19" xfId="0" applyFont="1" applyFill="1" applyBorder="1" applyAlignment="1" applyProtection="1">
      <alignment horizontal="center" vertical="center" wrapText="1"/>
      <protection locked="0"/>
    </xf>
    <xf numFmtId="0" fontId="16" fillId="5" borderId="0" xfId="0" applyFont="1" applyFill="1" applyBorder="1" applyAlignment="1" applyProtection="1">
      <alignment horizontal="center" vertical="center" wrapText="1"/>
      <protection locked="0"/>
    </xf>
    <xf numFmtId="0" fontId="16" fillId="5" borderId="28" xfId="0" applyNumberFormat="1" applyFont="1" applyFill="1" applyBorder="1" applyAlignment="1" applyProtection="1">
      <alignment horizontal="center" vertical="center" wrapText="1"/>
      <protection locked="0"/>
    </xf>
    <xf numFmtId="0" fontId="16" fillId="5" borderId="21" xfId="0" applyNumberFormat="1" applyFont="1" applyFill="1" applyBorder="1" applyAlignment="1" applyProtection="1">
      <alignment horizontal="center" vertical="center" wrapText="1"/>
      <protection locked="0"/>
    </xf>
    <xf numFmtId="0" fontId="30" fillId="5" borderId="22" xfId="0" applyFont="1" applyFill="1" applyBorder="1" applyAlignment="1">
      <alignment horizontal="center" vertical="center" wrapText="1"/>
    </xf>
    <xf numFmtId="0" fontId="30" fillId="5" borderId="19" xfId="0" applyFont="1" applyFill="1" applyBorder="1" applyAlignment="1">
      <alignment horizontal="center" vertical="center" wrapText="1"/>
    </xf>
    <xf numFmtId="0" fontId="30" fillId="5" borderId="24" xfId="0" applyFont="1" applyFill="1" applyBorder="1" applyAlignment="1">
      <alignment horizontal="center" vertical="center" wrapText="1"/>
    </xf>
    <xf numFmtId="0" fontId="30" fillId="5" borderId="0" xfId="0" applyFont="1" applyFill="1" applyBorder="1" applyAlignment="1">
      <alignment horizontal="center" vertical="center" wrapText="1"/>
    </xf>
    <xf numFmtId="0" fontId="28" fillId="12" borderId="36" xfId="1" applyBorder="1" applyAlignment="1">
      <alignment horizontal="center" vertical="center" wrapText="1"/>
    </xf>
    <xf numFmtId="0" fontId="28" fillId="12" borderId="48" xfId="1" applyBorder="1" applyAlignment="1">
      <alignment horizontal="center" vertical="center" wrapText="1"/>
    </xf>
    <xf numFmtId="0" fontId="14" fillId="11" borderId="35" xfId="0" applyFont="1" applyFill="1" applyBorder="1" applyAlignment="1">
      <alignment horizontal="left"/>
    </xf>
    <xf numFmtId="0" fontId="0" fillId="0" borderId="24" xfId="0" applyBorder="1" applyAlignment="1" applyProtection="1">
      <alignment horizontal="left"/>
      <protection locked="0"/>
    </xf>
    <xf numFmtId="0" fontId="0" fillId="0" borderId="0" xfId="0" applyBorder="1" applyAlignment="1" applyProtection="1">
      <alignment horizontal="left"/>
      <protection locked="0"/>
    </xf>
    <xf numFmtId="0" fontId="19" fillId="6" borderId="22" xfId="0" applyFont="1" applyFill="1" applyBorder="1" applyAlignment="1">
      <alignment horizontal="center" vertical="center" wrapText="1"/>
    </xf>
    <xf numFmtId="0" fontId="19" fillId="6" borderId="28"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1" xfId="0" applyFont="1" applyFill="1" applyBorder="1" applyAlignment="1">
      <alignment horizontal="center" vertical="center" wrapText="1"/>
    </xf>
    <xf numFmtId="0" fontId="19" fillId="6" borderId="23" xfId="0" applyFont="1" applyFill="1" applyBorder="1" applyAlignment="1">
      <alignment horizontal="center" vertical="center" wrapText="1"/>
    </xf>
    <xf numFmtId="0" fontId="19" fillId="6" borderId="29" xfId="0" applyFont="1" applyFill="1" applyBorder="1" applyAlignment="1">
      <alignment horizontal="center" vertical="center" wrapText="1"/>
    </xf>
    <xf numFmtId="0" fontId="16" fillId="0" borderId="23" xfId="0" applyFont="1" applyBorder="1" applyAlignment="1">
      <alignment horizontal="center"/>
    </xf>
    <xf numFmtId="0" fontId="16" fillId="0" borderId="29" xfId="0" applyFont="1" applyBorder="1" applyAlignment="1">
      <alignment horizontal="center"/>
    </xf>
    <xf numFmtId="0" fontId="16" fillId="0" borderId="22" xfId="0" applyFont="1" applyBorder="1" applyAlignment="1">
      <alignment horizontal="right"/>
    </xf>
    <xf numFmtId="0" fontId="16" fillId="0" borderId="28" xfId="0" applyFont="1" applyBorder="1" applyAlignment="1">
      <alignment horizontal="right"/>
    </xf>
    <xf numFmtId="0" fontId="25" fillId="0" borderId="22" xfId="0" applyFont="1" applyBorder="1" applyAlignment="1" applyProtection="1">
      <alignment horizontal="center"/>
      <protection locked="0"/>
    </xf>
    <xf numFmtId="0" fontId="25" fillId="0" borderId="19" xfId="0" applyFont="1" applyBorder="1" applyAlignment="1" applyProtection="1">
      <alignment horizontal="center"/>
      <protection locked="0"/>
    </xf>
    <xf numFmtId="0" fontId="25" fillId="0" borderId="28" xfId="0" applyFont="1" applyBorder="1" applyAlignment="1" applyProtection="1">
      <alignment horizontal="center"/>
      <protection locked="0"/>
    </xf>
    <xf numFmtId="0" fontId="23" fillId="9" borderId="20" xfId="0" applyFont="1" applyFill="1" applyBorder="1" applyAlignment="1">
      <alignment horizontal="center" vertical="center" wrapText="1"/>
    </xf>
    <xf numFmtId="0" fontId="23" fillId="9" borderId="4" xfId="0" applyFont="1" applyFill="1" applyBorder="1" applyAlignment="1">
      <alignment horizontal="center" vertical="center" wrapText="1"/>
    </xf>
    <xf numFmtId="0" fontId="22" fillId="9" borderId="22" xfId="0" applyFont="1" applyFill="1" applyBorder="1" applyAlignment="1">
      <alignment horizontal="center" vertical="center"/>
    </xf>
    <xf numFmtId="0" fontId="22" fillId="9" borderId="25" xfId="0" applyFont="1" applyFill="1" applyBorder="1" applyAlignment="1">
      <alignment horizontal="center" vertical="center"/>
    </xf>
    <xf numFmtId="0" fontId="23" fillId="9" borderId="19" xfId="0" applyFont="1" applyFill="1" applyBorder="1" applyAlignment="1">
      <alignment horizontal="center" vertical="center"/>
    </xf>
    <xf numFmtId="0" fontId="23" fillId="9" borderId="5" xfId="0" applyFont="1" applyFill="1" applyBorder="1" applyAlignment="1">
      <alignment horizontal="center" vertical="center"/>
    </xf>
    <xf numFmtId="0" fontId="21" fillId="9" borderId="19" xfId="0" applyFont="1" applyFill="1" applyBorder="1" applyAlignment="1">
      <alignment horizontal="center" vertical="center" wrapText="1"/>
    </xf>
    <xf numFmtId="0" fontId="21" fillId="9" borderId="0" xfId="0" applyFont="1" applyFill="1" applyBorder="1" applyAlignment="1">
      <alignment horizontal="center" vertical="center" wrapText="1"/>
    </xf>
    <xf numFmtId="0" fontId="21" fillId="9" borderId="5" xfId="0" applyFont="1" applyFill="1" applyBorder="1" applyAlignment="1">
      <alignment horizontal="center" vertical="center" wrapText="1"/>
    </xf>
    <xf numFmtId="0" fontId="21" fillId="9" borderId="19" xfId="0" applyFont="1" applyFill="1" applyBorder="1" applyAlignment="1">
      <alignment horizontal="center" wrapText="1"/>
    </xf>
    <xf numFmtId="0" fontId="21" fillId="9" borderId="0" xfId="0" applyFont="1" applyFill="1" applyBorder="1" applyAlignment="1">
      <alignment horizontal="center" wrapText="1"/>
    </xf>
    <xf numFmtId="0" fontId="23" fillId="9" borderId="43" xfId="0" applyFont="1" applyFill="1" applyBorder="1" applyAlignment="1">
      <alignment horizontal="center" vertical="center"/>
    </xf>
    <xf numFmtId="0" fontId="23" fillId="9" borderId="13" xfId="0" applyFont="1" applyFill="1" applyBorder="1" applyAlignment="1">
      <alignment horizontal="center" vertical="center"/>
    </xf>
    <xf numFmtId="0" fontId="23" fillId="9" borderId="44" xfId="0" applyFont="1" applyFill="1" applyBorder="1" applyAlignment="1">
      <alignment horizontal="center" vertical="center"/>
    </xf>
    <xf numFmtId="0" fontId="23" fillId="9" borderId="45" xfId="0" applyFont="1" applyFill="1" applyBorder="1" applyAlignment="1">
      <alignment horizontal="center" vertical="center"/>
    </xf>
    <xf numFmtId="0" fontId="23" fillId="9" borderId="0" xfId="0" applyFont="1" applyFill="1" applyBorder="1" applyAlignment="1">
      <alignment horizontal="center" vertical="center"/>
    </xf>
    <xf numFmtId="0" fontId="27" fillId="9" borderId="13" xfId="0" applyFont="1" applyFill="1" applyBorder="1" applyAlignment="1">
      <alignment horizontal="center" vertical="center" wrapText="1"/>
    </xf>
    <xf numFmtId="0" fontId="27" fillId="9" borderId="15" xfId="0" applyFont="1" applyFill="1" applyBorder="1" applyAlignment="1">
      <alignment horizontal="center" vertical="center" wrapText="1"/>
    </xf>
    <xf numFmtId="0" fontId="27" fillId="9" borderId="45" xfId="0" applyFont="1" applyFill="1" applyBorder="1" applyAlignment="1">
      <alignment horizontal="center" vertical="center" wrapText="1"/>
    </xf>
    <xf numFmtId="0" fontId="27" fillId="9" borderId="46" xfId="0" applyFont="1" applyFill="1" applyBorder="1" applyAlignment="1">
      <alignment horizontal="center" vertical="center" wrapText="1"/>
    </xf>
    <xf numFmtId="0" fontId="0" fillId="9" borderId="0" xfId="0" applyFill="1" applyBorder="1" applyAlignment="1">
      <alignment horizontal="center" wrapText="1"/>
    </xf>
    <xf numFmtId="0" fontId="0" fillId="9" borderId="10" xfId="0" applyFill="1" applyBorder="1" applyAlignment="1">
      <alignment horizontal="center" wrapText="1"/>
    </xf>
  </cellXfs>
  <cellStyles count="2">
    <cellStyle name="Good" xfId="1" builtinId="26"/>
    <cellStyle name="Normal" xfId="0" builtinId="0"/>
  </cellStyles>
  <dxfs count="9">
    <dxf>
      <font>
        <b val="0"/>
        <i val="0"/>
        <strike val="0"/>
        <condense val="0"/>
        <extend val="0"/>
        <outline val="0"/>
        <shadow val="0"/>
        <u val="none"/>
        <vertAlign val="baseline"/>
        <sz val="11"/>
        <color auto="1"/>
        <name val="Calibri"/>
        <scheme val="minor"/>
      </font>
      <border diagonalUp="0" diagonalDown="0" outline="0">
        <left style="medium">
          <color indexed="64"/>
        </left>
        <right style="medium">
          <color indexed="64"/>
        </right>
        <top/>
        <bottom/>
      </border>
    </dxf>
    <dxf>
      <font>
        <b val="0"/>
        <i val="0"/>
        <strike val="0"/>
        <condense val="0"/>
        <extend val="0"/>
        <outline val="0"/>
        <shadow val="0"/>
        <u val="none"/>
        <vertAlign val="baseline"/>
        <sz val="11"/>
        <color auto="1"/>
        <name val="Calibri"/>
        <scheme val="minor"/>
      </font>
    </dxf>
    <dxf>
      <border>
        <top style="medium">
          <color indexed="64"/>
        </top>
      </border>
    </dxf>
    <dxf>
      <border outline="0">
        <top style="medium">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0"/>
        <color theme="0"/>
        <name val="Calibri"/>
        <scheme val="minor"/>
      </font>
      <fill>
        <patternFill patternType="solid">
          <fgColor indexed="64"/>
          <bgColor theme="8" tint="-0.249977111117893"/>
        </patternFill>
      </fill>
      <alignment horizontal="center" vertical="center" textRotation="0" wrapText="1" indent="0" justifyLastLine="0" shrinkToFit="0" readingOrder="0"/>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2" defaultPivotStyle="PivotStyleLight16"/>
  <colors>
    <mruColors>
      <color rgb="FFE17000"/>
      <color rgb="FF00274C"/>
      <color rgb="FF002B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19</xdr:col>
      <xdr:colOff>244928</xdr:colOff>
      <xdr:row>6</xdr:row>
      <xdr:rowOff>236613</xdr:rowOff>
    </xdr:from>
    <xdr:to>
      <xdr:col>24</xdr:col>
      <xdr:colOff>222250</xdr:colOff>
      <xdr:row>8</xdr:row>
      <xdr:rowOff>40820</xdr:rowOff>
    </xdr:to>
    <xdr:sp macro="" textlink="">
      <xdr:nvSpPr>
        <xdr:cNvPr id="2" name="Bent Arrow 1">
          <a:extLst>
            <a:ext uri="{FF2B5EF4-FFF2-40B4-BE49-F238E27FC236}">
              <a16:creationId xmlns:a16="http://schemas.microsoft.com/office/drawing/2014/main" id="{00000000-0008-0000-0000-000002000000}"/>
            </a:ext>
          </a:extLst>
        </xdr:cNvPr>
        <xdr:cNvSpPr/>
      </xdr:nvSpPr>
      <xdr:spPr>
        <a:xfrm flipV="1">
          <a:off x="12328071" y="1297970"/>
          <a:ext cx="3515179" cy="334886"/>
        </a:xfrm>
        <a:custGeom>
          <a:avLst/>
          <a:gdLst>
            <a:gd name="connsiteX0" fmla="*/ 0 w 4199316"/>
            <a:gd name="connsiteY0" fmla="*/ 619881 h 619881"/>
            <a:gd name="connsiteX1" fmla="*/ 0 w 4199316"/>
            <a:gd name="connsiteY1" fmla="*/ 348683 h 619881"/>
            <a:gd name="connsiteX2" fmla="*/ 271198 w 4199316"/>
            <a:gd name="connsiteY2" fmla="*/ 77485 h 619881"/>
            <a:gd name="connsiteX3" fmla="*/ 4044346 w 4199316"/>
            <a:gd name="connsiteY3" fmla="*/ 77485 h 619881"/>
            <a:gd name="connsiteX4" fmla="*/ 4044346 w 4199316"/>
            <a:gd name="connsiteY4" fmla="*/ 0 h 619881"/>
            <a:gd name="connsiteX5" fmla="*/ 4199316 w 4199316"/>
            <a:gd name="connsiteY5" fmla="*/ 154970 h 619881"/>
            <a:gd name="connsiteX6" fmla="*/ 4044346 w 4199316"/>
            <a:gd name="connsiteY6" fmla="*/ 309941 h 619881"/>
            <a:gd name="connsiteX7" fmla="*/ 4044346 w 4199316"/>
            <a:gd name="connsiteY7" fmla="*/ 232455 h 619881"/>
            <a:gd name="connsiteX8" fmla="*/ 271198 w 4199316"/>
            <a:gd name="connsiteY8" fmla="*/ 232455 h 619881"/>
            <a:gd name="connsiteX9" fmla="*/ 154970 w 4199316"/>
            <a:gd name="connsiteY9" fmla="*/ 348683 h 619881"/>
            <a:gd name="connsiteX10" fmla="*/ 154970 w 4199316"/>
            <a:gd name="connsiteY10" fmla="*/ 619881 h 619881"/>
            <a:gd name="connsiteX11" fmla="*/ 0 w 4199316"/>
            <a:gd name="connsiteY11" fmla="*/ 619881 h 619881"/>
            <a:gd name="connsiteX0" fmla="*/ 0 w 4199316"/>
            <a:gd name="connsiteY0" fmla="*/ 619881 h 619881"/>
            <a:gd name="connsiteX1" fmla="*/ 0 w 4199316"/>
            <a:gd name="connsiteY1" fmla="*/ 348683 h 619881"/>
            <a:gd name="connsiteX2" fmla="*/ 271198 w 4199316"/>
            <a:gd name="connsiteY2" fmla="*/ 77485 h 619881"/>
            <a:gd name="connsiteX3" fmla="*/ 4044346 w 4199316"/>
            <a:gd name="connsiteY3" fmla="*/ 77485 h 619881"/>
            <a:gd name="connsiteX4" fmla="*/ 4044346 w 4199316"/>
            <a:gd name="connsiteY4" fmla="*/ 0 h 619881"/>
            <a:gd name="connsiteX5" fmla="*/ 4199316 w 4199316"/>
            <a:gd name="connsiteY5" fmla="*/ 154970 h 619881"/>
            <a:gd name="connsiteX6" fmla="*/ 4044346 w 4199316"/>
            <a:gd name="connsiteY6" fmla="*/ 309941 h 619881"/>
            <a:gd name="connsiteX7" fmla="*/ 4044346 w 4199316"/>
            <a:gd name="connsiteY7" fmla="*/ 232455 h 619881"/>
            <a:gd name="connsiteX8" fmla="*/ 271198 w 4199316"/>
            <a:gd name="connsiteY8" fmla="*/ 232455 h 619881"/>
            <a:gd name="connsiteX9" fmla="*/ 154970 w 4199316"/>
            <a:gd name="connsiteY9" fmla="*/ 348683 h 619881"/>
            <a:gd name="connsiteX10" fmla="*/ 0 w 4199316"/>
            <a:gd name="connsiteY10" fmla="*/ 619881 h 619881"/>
            <a:gd name="connsiteX0" fmla="*/ 154970 w 4199316"/>
            <a:gd name="connsiteY0" fmla="*/ 348683 h 348683"/>
            <a:gd name="connsiteX1" fmla="*/ 0 w 4199316"/>
            <a:gd name="connsiteY1" fmla="*/ 348683 h 348683"/>
            <a:gd name="connsiteX2" fmla="*/ 271198 w 4199316"/>
            <a:gd name="connsiteY2" fmla="*/ 77485 h 348683"/>
            <a:gd name="connsiteX3" fmla="*/ 4044346 w 4199316"/>
            <a:gd name="connsiteY3" fmla="*/ 77485 h 348683"/>
            <a:gd name="connsiteX4" fmla="*/ 4044346 w 4199316"/>
            <a:gd name="connsiteY4" fmla="*/ 0 h 348683"/>
            <a:gd name="connsiteX5" fmla="*/ 4199316 w 4199316"/>
            <a:gd name="connsiteY5" fmla="*/ 154970 h 348683"/>
            <a:gd name="connsiteX6" fmla="*/ 4044346 w 4199316"/>
            <a:gd name="connsiteY6" fmla="*/ 309941 h 348683"/>
            <a:gd name="connsiteX7" fmla="*/ 4044346 w 4199316"/>
            <a:gd name="connsiteY7" fmla="*/ 232455 h 348683"/>
            <a:gd name="connsiteX8" fmla="*/ 271198 w 4199316"/>
            <a:gd name="connsiteY8" fmla="*/ 232455 h 348683"/>
            <a:gd name="connsiteX9" fmla="*/ 154970 w 4199316"/>
            <a:gd name="connsiteY9" fmla="*/ 348683 h 3486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199316" h="348683">
              <a:moveTo>
                <a:pt x="154970" y="348683"/>
              </a:moveTo>
              <a:lnTo>
                <a:pt x="0" y="348683"/>
              </a:lnTo>
              <a:cubicBezTo>
                <a:pt x="0" y="198904"/>
                <a:pt x="121419" y="77485"/>
                <a:pt x="271198" y="77485"/>
              </a:cubicBezTo>
              <a:lnTo>
                <a:pt x="4044346" y="77485"/>
              </a:lnTo>
              <a:lnTo>
                <a:pt x="4044346" y="0"/>
              </a:lnTo>
              <a:lnTo>
                <a:pt x="4199316" y="154970"/>
              </a:lnTo>
              <a:lnTo>
                <a:pt x="4044346" y="309941"/>
              </a:lnTo>
              <a:lnTo>
                <a:pt x="4044346" y="232455"/>
              </a:lnTo>
              <a:lnTo>
                <a:pt x="271198" y="232455"/>
              </a:lnTo>
              <a:cubicBezTo>
                <a:pt x="207007" y="232455"/>
                <a:pt x="154970" y="284492"/>
                <a:pt x="154970" y="348683"/>
              </a:cubicBez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24</xdr:col>
      <xdr:colOff>204483</xdr:colOff>
      <xdr:row>7</xdr:row>
      <xdr:rowOff>81644</xdr:rowOff>
    </xdr:from>
    <xdr:to>
      <xdr:col>25</xdr:col>
      <xdr:colOff>49893</xdr:colOff>
      <xdr:row>38</xdr:row>
      <xdr:rowOff>11343</xdr:rowOff>
    </xdr:to>
    <xdr:sp macro="" textlink="">
      <xdr:nvSpPr>
        <xdr:cNvPr id="4" name="Bent Arrow 3">
          <a:extLst>
            <a:ext uri="{FF2B5EF4-FFF2-40B4-BE49-F238E27FC236}">
              <a16:creationId xmlns:a16="http://schemas.microsoft.com/office/drawing/2014/main" id="{00000000-0008-0000-0000-000004000000}"/>
            </a:ext>
          </a:extLst>
        </xdr:cNvPr>
        <xdr:cNvSpPr/>
      </xdr:nvSpPr>
      <xdr:spPr>
        <a:xfrm rot="5400000">
          <a:off x="12565249" y="4709396"/>
          <a:ext cx="7032627" cy="45773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1</xdr:colOff>
      <xdr:row>44</xdr:row>
      <xdr:rowOff>8134</xdr:rowOff>
    </xdr:from>
    <xdr:to>
      <xdr:col>18</xdr:col>
      <xdr:colOff>955773</xdr:colOff>
      <xdr:row>80</xdr:row>
      <xdr:rowOff>183299</xdr:rowOff>
    </xdr:to>
    <xdr:grpSp>
      <xdr:nvGrpSpPr>
        <xdr:cNvPr id="6" name="Group 5">
          <a:extLst>
            <a:ext uri="{FF2B5EF4-FFF2-40B4-BE49-F238E27FC236}">
              <a16:creationId xmlns:a16="http://schemas.microsoft.com/office/drawing/2014/main" id="{43D4B668-3DE9-0B44-AFA0-71005981A90F}"/>
            </a:ext>
          </a:extLst>
        </xdr:cNvPr>
        <xdr:cNvGrpSpPr/>
      </xdr:nvGrpSpPr>
      <xdr:grpSpPr>
        <a:xfrm>
          <a:off x="1" y="10298390"/>
          <a:ext cx="19853806" cy="7588926"/>
          <a:chOff x="1" y="10351433"/>
          <a:chExt cx="19874844" cy="7690423"/>
        </a:xfrm>
      </xdr:grpSpPr>
      <xdr:sp macro="" textlink="" fLocksText="0">
        <xdr:nvSpPr>
          <xdr:cNvPr id="3" name="TextBox 2">
            <a:extLst>
              <a:ext uri="{FF2B5EF4-FFF2-40B4-BE49-F238E27FC236}">
                <a16:creationId xmlns:a16="http://schemas.microsoft.com/office/drawing/2014/main" id="{00000000-0008-0000-0000-000003000000}"/>
              </a:ext>
            </a:extLst>
          </xdr:cNvPr>
          <xdr:cNvSpPr txBox="1"/>
        </xdr:nvSpPr>
        <xdr:spPr>
          <a:xfrm>
            <a:off x="6304734" y="10351433"/>
            <a:ext cx="13570111" cy="7690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Century Gothic" panose="020B0502020202020204" pitchFamily="34" charset="0"/>
              </a:rPr>
              <a:t>Notes:</a:t>
            </a:r>
          </a:p>
          <a:p>
            <a:endParaRPr lang="en-US" sz="1400" b="1" i="0">
              <a:solidFill>
                <a:schemeClr val="dk1"/>
              </a:solidFill>
              <a:effectLst/>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i="0">
                <a:solidFill>
                  <a:schemeClr val="dk1"/>
                </a:solidFill>
                <a:effectLst/>
                <a:latin typeface="Century Gothic" panose="020B0502020202020204" pitchFamily="34" charset="0"/>
                <a:ea typeface="+mn-ea"/>
                <a:cs typeface="+mn-cs"/>
              </a:rPr>
              <a:t>B.A Degree Requirement</a:t>
            </a:r>
            <a:r>
              <a:rPr lang="en-US" sz="1400" b="1" i="0" baseline="0">
                <a:solidFill>
                  <a:schemeClr val="dk1"/>
                </a:solidFill>
                <a:effectLst/>
                <a:latin typeface="Century Gothic" panose="020B0502020202020204" pitchFamily="34" charset="0"/>
                <a:ea typeface="+mn-ea"/>
                <a:cs typeface="+mn-cs"/>
              </a:rPr>
              <a:t>:</a:t>
            </a:r>
          </a:p>
          <a:p>
            <a:pPr marL="171450" lvl="0" indent="-171450">
              <a:buFont typeface="Arial" panose="020B0604020202020204" pitchFamily="34" charset="0"/>
              <a:buChar char="•"/>
            </a:pPr>
            <a:r>
              <a:rPr lang="en-US" sz="1200" b="1" i="1">
                <a:solidFill>
                  <a:schemeClr val="dk1"/>
                </a:solidFill>
                <a:effectLst/>
                <a:latin typeface="+mn-lt"/>
                <a:ea typeface="+mn-ea"/>
                <a:cs typeface="+mn-cs"/>
              </a:rPr>
              <a:t>48 General Education (GE) units </a:t>
            </a:r>
            <a:r>
              <a:rPr lang="en-US" sz="1200" u="sng">
                <a:solidFill>
                  <a:schemeClr val="dk1"/>
                </a:solidFill>
                <a:effectLst/>
                <a:latin typeface="+mn-lt"/>
                <a:ea typeface="+mn-ea"/>
                <a:cs typeface="+mn-cs"/>
                <a:hlinkClick xmlns:r="http://schemas.openxmlformats.org/officeDocument/2006/relationships" r:id=""/>
              </a:rPr>
              <a:t>https://www.fullerton.edu/undergraduate/general_education/courses-after-2019.php</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9 units of upper division GE courses (B.5, C.3, &amp; D.3)</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42 units in the major </a:t>
            </a:r>
            <a:r>
              <a:rPr lang="en-US" sz="1200" i="1">
                <a:solidFill>
                  <a:schemeClr val="dk1"/>
                </a:solidFill>
                <a:effectLst/>
                <a:latin typeface="+mn-lt"/>
                <a:ea typeface="+mn-ea"/>
                <a:cs typeface="+mn-cs"/>
              </a:rPr>
              <a:t>(39 units of required courses &amp; one elective)</a:t>
            </a:r>
            <a:r>
              <a:rPr lang="en-US" sz="1200" u="sng">
                <a:solidFill>
                  <a:schemeClr val="dk1"/>
                </a:solidFill>
                <a:effectLst/>
                <a:latin typeface="+mn-lt"/>
                <a:ea typeface="+mn-ea"/>
                <a:cs typeface="+mn-cs"/>
                <a:hlinkClick xmlns:r="http://schemas.openxmlformats.org/officeDocument/2006/relationships" r:id=""/>
              </a:rPr>
              <a:t> https://catalog.fullerton.edu/preview_program.php?catoid=61&amp;poid=28748&amp;returnto=7390</a:t>
            </a:r>
            <a:endParaRPr lang="en-US" sz="12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b="1" i="1">
                <a:solidFill>
                  <a:schemeClr val="dk1"/>
                </a:solidFill>
                <a:effectLst/>
                <a:latin typeface="+mn-lt"/>
                <a:ea typeface="+mn-ea"/>
                <a:cs typeface="+mn-cs"/>
              </a:rPr>
              <a:t>30 additional unrestricted elective course units </a:t>
            </a:r>
            <a:r>
              <a:rPr lang="en-US" sz="1200">
                <a:solidFill>
                  <a:schemeClr val="dk1"/>
                </a:solidFill>
                <a:effectLst/>
                <a:latin typeface="+mn-lt"/>
                <a:ea typeface="+mn-ea"/>
                <a:cs typeface="+mn-cs"/>
              </a:rPr>
              <a:t>(any course from any subject: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e.g., extra GE classes or COMD electives, classes to meet public school credential, classes for a second major, minor or the honors program; </a:t>
            </a:r>
            <a:r>
              <a:rPr lang="en-US" sz="1200" baseline="0">
                <a:solidFill>
                  <a:schemeClr val="dk1"/>
                </a:solidFill>
                <a:effectLst/>
                <a:latin typeface="+mn-lt"/>
                <a:ea typeface="+mn-ea"/>
                <a:cs typeface="+mn-cs"/>
              </a:rPr>
              <a:t>you may want to take some elective classes at a JC over summer).</a:t>
            </a:r>
            <a:endParaRPr lang="en-US" sz="1200">
              <a:solidFill>
                <a:schemeClr val="dk1"/>
              </a:solidFill>
              <a:effectLst/>
              <a:latin typeface="+mn-lt"/>
              <a:ea typeface="+mn-ea"/>
              <a:cs typeface="+mn-cs"/>
            </a:endParaRPr>
          </a:p>
          <a:p>
            <a:pPr marL="171450" lvl="0" indent="-171450">
              <a:buFont typeface="Arial" panose="020B0604020202020204" pitchFamily="34" charset="0"/>
              <a:buChar char="•"/>
            </a:pPr>
            <a:r>
              <a:rPr lang="en-US" sz="1200" b="1" i="1">
                <a:solidFill>
                  <a:schemeClr val="dk1"/>
                </a:solidFill>
                <a:effectLst/>
                <a:latin typeface="+mn-lt"/>
                <a:ea typeface="+mn-ea"/>
                <a:cs typeface="+mn-cs"/>
              </a:rPr>
              <a:t> A total of 120 units needed for graduation</a:t>
            </a:r>
            <a:endParaRPr lang="en-US" sz="1200">
              <a:solidFill>
                <a:schemeClr val="dk1"/>
              </a:solidFill>
              <a:effectLst/>
              <a:latin typeface="+mn-lt"/>
              <a:ea typeface="+mn-ea"/>
              <a:cs typeface="+mn-cs"/>
            </a:endParaRPr>
          </a:p>
          <a:p>
            <a:endParaRPr lang="en-US" sz="1400" b="1" i="0">
              <a:solidFill>
                <a:schemeClr val="dk1"/>
              </a:solidFill>
              <a:effectLst/>
              <a:latin typeface="Century Gothic" panose="020B0502020202020204" pitchFamily="34" charset="0"/>
              <a:ea typeface="+mn-ea"/>
              <a:cs typeface="+mn-cs"/>
            </a:endParaRPr>
          </a:p>
          <a:p>
            <a:r>
              <a:rPr lang="en-US" sz="1400" b="1" i="0">
                <a:solidFill>
                  <a:schemeClr val="dk1"/>
                </a:solidFill>
                <a:effectLst/>
                <a:latin typeface="Century Gothic" panose="020B0502020202020204" pitchFamily="34" charset="0"/>
                <a:ea typeface="+mn-ea"/>
                <a:cs typeface="+mn-cs"/>
              </a:rPr>
              <a:t>Major</a:t>
            </a:r>
            <a:r>
              <a:rPr lang="en-US" sz="1400" b="1" i="0" baseline="0">
                <a:solidFill>
                  <a:schemeClr val="dk1"/>
                </a:solidFill>
                <a:effectLst/>
                <a:latin typeface="Century Gothic" panose="020B0502020202020204" pitchFamily="34" charset="0"/>
                <a:ea typeface="+mn-ea"/>
                <a:cs typeface="+mn-cs"/>
              </a:rPr>
              <a:t> Advising:</a:t>
            </a:r>
          </a:p>
          <a:p>
            <a:r>
              <a:rPr lang="en-US" sz="1200" b="1" i="0">
                <a:solidFill>
                  <a:schemeClr val="dk1"/>
                </a:solidFill>
                <a:effectLst/>
                <a:latin typeface="+mn-lt"/>
                <a:ea typeface="+mn-ea"/>
                <a:cs typeface="+mn-cs"/>
              </a:rPr>
              <a:t>Entry level COMD major core classes: 241, 242, 307, 344</a:t>
            </a:r>
          </a:p>
          <a:p>
            <a:pPr marL="171450" indent="-171450">
              <a:buFont typeface="Arial" panose="020B0604020202020204" pitchFamily="34" charset="0"/>
              <a:buChar char="•"/>
            </a:pPr>
            <a:r>
              <a:rPr lang="en-US" sz="1200" b="0" i="0">
                <a:solidFill>
                  <a:schemeClr val="dk1"/>
                </a:solidFill>
                <a:effectLst/>
                <a:latin typeface="+mn-lt"/>
                <a:ea typeface="+mn-ea"/>
                <a:cs typeface="+mn-cs"/>
              </a:rPr>
              <a:t>It is recommended</a:t>
            </a:r>
            <a:r>
              <a:rPr lang="en-US" sz="1200" b="0" i="0" baseline="0">
                <a:solidFill>
                  <a:schemeClr val="dk1"/>
                </a:solidFill>
                <a:effectLst/>
                <a:latin typeface="+mn-lt"/>
                <a:ea typeface="+mn-ea"/>
                <a:cs typeface="+mn-cs"/>
              </a:rPr>
              <a:t> to take GE courses in your first year, and begin to take COMD courses in your 3rd or 4th semester (typically one course per semester along with other GE courses).</a:t>
            </a:r>
          </a:p>
          <a:p>
            <a:pPr marL="171450" indent="-171450">
              <a:buFont typeface="Arial" panose="020B0604020202020204" pitchFamily="34" charset="0"/>
              <a:buChar char="•"/>
            </a:pPr>
            <a:r>
              <a:rPr lang="en-US" sz="1200" b="0" i="0">
                <a:solidFill>
                  <a:schemeClr val="dk1"/>
                </a:solidFill>
                <a:effectLst/>
                <a:latin typeface="+mn-lt"/>
                <a:ea typeface="+mn-ea"/>
                <a:cs typeface="+mn-cs"/>
              </a:rPr>
              <a:t>Once</a:t>
            </a:r>
            <a:r>
              <a:rPr lang="en-US" sz="1200" b="0" i="0" baseline="0">
                <a:solidFill>
                  <a:schemeClr val="dk1"/>
                </a:solidFill>
                <a:effectLst/>
                <a:latin typeface="+mn-lt"/>
                <a:ea typeface="+mn-ea"/>
                <a:cs typeface="+mn-cs"/>
              </a:rPr>
              <a:t> you take more COMD courses in your junior year,</a:t>
            </a:r>
            <a:r>
              <a:rPr lang="en-US" sz="1200" b="0" i="0">
                <a:solidFill>
                  <a:schemeClr val="dk1"/>
                </a:solidFill>
                <a:effectLst/>
                <a:latin typeface="+mn-lt"/>
                <a:ea typeface="+mn-ea"/>
                <a:cs typeface="+mn-cs"/>
              </a:rPr>
              <a:t> it is recommended to take 4 courses</a:t>
            </a:r>
            <a:r>
              <a:rPr lang="en-US" sz="1200" b="0" i="0" baseline="0">
                <a:solidFill>
                  <a:schemeClr val="dk1"/>
                </a:solidFill>
                <a:effectLst/>
                <a:latin typeface="+mn-lt"/>
                <a:ea typeface="+mn-ea"/>
                <a:cs typeface="+mn-cs"/>
              </a:rPr>
              <a:t> per semester with</a:t>
            </a:r>
            <a:r>
              <a:rPr lang="en-US" sz="1200" b="0" i="0">
                <a:solidFill>
                  <a:schemeClr val="dk1"/>
                </a:solidFill>
                <a:effectLst/>
                <a:latin typeface="+mn-lt"/>
                <a:ea typeface="+mn-ea"/>
                <a:cs typeface="+mn-cs"/>
              </a:rPr>
              <a:t> 2</a:t>
            </a:r>
            <a:r>
              <a:rPr lang="en-US" sz="1200" b="0" i="0" baseline="0">
                <a:solidFill>
                  <a:schemeClr val="dk1"/>
                </a:solidFill>
                <a:effectLst/>
                <a:latin typeface="+mn-lt"/>
                <a:ea typeface="+mn-ea"/>
                <a:cs typeface="+mn-cs"/>
              </a:rPr>
              <a:t>-3 COMD courses along with 1-2 other non-COMD courses.</a:t>
            </a:r>
          </a:p>
          <a:p>
            <a:pPr marL="171450" indent="-171450">
              <a:buFont typeface="Arial" panose="020B0604020202020204" pitchFamily="34" charset="0"/>
              <a:buChar char="•"/>
            </a:pPr>
            <a:r>
              <a:rPr lang="en-US" sz="1200">
                <a:solidFill>
                  <a:schemeClr val="dk1"/>
                </a:solidFill>
                <a:effectLst/>
                <a:latin typeface="+mn-lt"/>
                <a:ea typeface="+mn-ea"/>
                <a:cs typeface="+mn-cs"/>
              </a:rPr>
              <a:t>If you are a graduating senior, contact the Undergrad advisor, Dr. Kim, to get help with registration for classes you need to take in order to graduate on time.</a:t>
            </a:r>
            <a:r>
              <a:rPr lang="en-US" sz="1200">
                <a:effectLst/>
              </a:rPr>
              <a:t> </a:t>
            </a:r>
          </a:p>
          <a:p>
            <a:pPr marL="171450" indent="-171450">
              <a:buFont typeface="Arial" panose="020B0604020202020204" pitchFamily="34" charset="0"/>
              <a:buChar char="•"/>
            </a:pPr>
            <a:r>
              <a:rPr lang="en-US" sz="1200" b="1">
                <a:solidFill>
                  <a:schemeClr val="dk1"/>
                </a:solidFill>
                <a:effectLst/>
                <a:latin typeface="+mn-lt"/>
                <a:ea typeface="+mn-ea"/>
                <a:cs typeface="+mn-cs"/>
              </a:rPr>
              <a:t>Applying for graduation</a:t>
            </a:r>
            <a:r>
              <a:rPr lang="en-US" sz="1200">
                <a:solidFill>
                  <a:schemeClr val="dk1"/>
                </a:solidFill>
                <a:effectLst/>
                <a:latin typeface="+mn-lt"/>
                <a:ea typeface="+mn-ea"/>
                <a:cs typeface="+mn-cs"/>
              </a:rPr>
              <a: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Once you have initiated the grad check process through your student portal, email Dr. Kim  (</a:t>
            </a:r>
            <a:r>
              <a:rPr lang="en-US" sz="1200" u="sng">
                <a:solidFill>
                  <a:schemeClr val="dk1"/>
                </a:solidFill>
                <a:effectLst/>
                <a:latin typeface="+mn-lt"/>
                <a:ea typeface="+mn-ea"/>
                <a:cs typeface="+mn-cs"/>
                <a:hlinkClick xmlns:r="http://schemas.openxmlformats.org/officeDocument/2006/relationships" r:id=""/>
              </a:rPr>
              <a:t>minjungk@fullerton.edu</a:t>
            </a:r>
            <a:r>
              <a:rPr lang="en-US" sz="1200">
                <a:solidFill>
                  <a:schemeClr val="dk1"/>
                </a:solidFill>
                <a:effectLst/>
                <a:latin typeface="+mn-lt"/>
                <a:ea typeface="+mn-ea"/>
                <a:cs typeface="+mn-cs"/>
              </a:rPr>
              <a:t>). Then, she  can approve electronically. Initiate your grad check as soon as you are eligible to do so.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If you have any further question regarding your academic plan and course requirement, you can always contact your assigned advisor.  For any questions regarding registration, grad check, and COMD 495 internship course, you can contact Dr. Kim.</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200">
                <a:solidFill>
                  <a:schemeClr val="dk1"/>
                </a:solidFill>
                <a:effectLst/>
                <a:latin typeface="+mn-lt"/>
                <a:ea typeface="+mn-ea"/>
                <a:cs typeface="+mn-cs"/>
              </a:rPr>
              <a:t>Courses</a:t>
            </a:r>
            <a:r>
              <a:rPr lang="en-US" sz="1200" baseline="0">
                <a:solidFill>
                  <a:schemeClr val="dk1"/>
                </a:solidFill>
                <a:effectLst/>
                <a:latin typeface="+mn-lt"/>
                <a:ea typeface="+mn-ea"/>
                <a:cs typeface="+mn-cs"/>
              </a:rPr>
              <a:t> that may be available in Summer: COMD 241, 344, 350, 461, 404, 476 and 495, and these courses will be offered only when sufficient number of students are enrolled. </a:t>
            </a:r>
            <a:endParaRPr lang="en-US" sz="1200">
              <a:solidFill>
                <a:schemeClr val="dk1"/>
              </a:solidFill>
              <a:effectLst/>
              <a:latin typeface="+mn-lt"/>
              <a:ea typeface="+mn-ea"/>
              <a:cs typeface="+mn-cs"/>
            </a:endParaRPr>
          </a:p>
          <a:p>
            <a:endParaRPr lang="en-US" sz="1400" b="1">
              <a:latin typeface="Century Gothic" panose="020B0502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a:latin typeface="Century Gothic" panose="020B0502020202020204" pitchFamily="34" charset="0"/>
              </a:rPr>
              <a:t>Additonal</a:t>
            </a:r>
            <a:r>
              <a:rPr lang="en-US" sz="1400" b="1" baseline="0">
                <a:latin typeface="Century Gothic" panose="020B0502020202020204" pitchFamily="34" charset="0"/>
              </a:rPr>
              <a:t> Course Requirement </a:t>
            </a:r>
            <a:r>
              <a:rPr lang="en-US" sz="1400" i="1" u="none">
                <a:effectLst/>
              </a:rPr>
              <a:t>(These</a:t>
            </a:r>
            <a:r>
              <a:rPr lang="en-US" sz="1400" i="1" u="none" baseline="0">
                <a:effectLst/>
              </a:rPr>
              <a:t> </a:t>
            </a:r>
            <a:r>
              <a:rPr lang="en-US" sz="1400" i="1" u="none">
                <a:effectLst/>
              </a:rPr>
              <a:t>additional courses are required if</a:t>
            </a:r>
            <a:r>
              <a:rPr lang="en-US" sz="1400" i="1" u="none" baseline="0">
                <a:effectLst/>
              </a:rPr>
              <a:t> you plan to go to graduate school)</a:t>
            </a:r>
            <a:endParaRPr lang="en-US" sz="1200" b="1">
              <a:latin typeface="Century Gothic" panose="020B0502020202020204" pitchFamily="34" charset="0"/>
            </a:endParaRPr>
          </a:p>
          <a:p>
            <a:r>
              <a:rPr lang="en-US" sz="1300" b="1" i="1" u="sng">
                <a:latin typeface="Century Gothic" panose="020B0502020202020204" pitchFamily="34" charset="0"/>
              </a:rPr>
              <a:t>For</a:t>
            </a:r>
            <a:r>
              <a:rPr lang="en-US" sz="1300" b="1" i="1" u="sng" baseline="0">
                <a:latin typeface="Century Gothic" panose="020B0502020202020204" pitchFamily="34" charset="0"/>
              </a:rPr>
              <a:t> </a:t>
            </a:r>
            <a:r>
              <a:rPr lang="en-US" sz="1300" b="1" i="1" u="sng">
                <a:latin typeface="Century Gothic" panose="020B0502020202020204" pitchFamily="34" charset="0"/>
              </a:rPr>
              <a:t>ASHA</a:t>
            </a:r>
            <a:r>
              <a:rPr lang="en-US" sz="1300" b="1" i="1" u="sng" baseline="0">
                <a:latin typeface="Century Gothic" panose="020B0502020202020204" pitchFamily="34" charset="0"/>
              </a:rPr>
              <a:t> Certification: </a:t>
            </a:r>
          </a:p>
          <a:p>
            <a:r>
              <a:rPr lang="en-US" sz="1200" i="1">
                <a:solidFill>
                  <a:schemeClr val="dk1"/>
                </a:solidFill>
                <a:effectLst/>
                <a:latin typeface="+mn-lt"/>
                <a:ea typeface="+mn-ea"/>
                <a:cs typeface="+mn-cs"/>
              </a:rPr>
              <a:t>1) </a:t>
            </a:r>
            <a:r>
              <a:rPr lang="en-US" sz="1200" b="1" i="1">
                <a:solidFill>
                  <a:schemeClr val="dk1"/>
                </a:solidFill>
                <a:effectLst/>
                <a:latin typeface="+mn-lt"/>
                <a:ea typeface="+mn-ea"/>
                <a:cs typeface="+mn-cs"/>
              </a:rPr>
              <a:t>statistics </a:t>
            </a:r>
            <a:r>
              <a:rPr lang="en-US" sz="1200" i="1">
                <a:solidFill>
                  <a:schemeClr val="dk1"/>
                </a:solidFill>
                <a:effectLst/>
                <a:latin typeface="+mn-lt"/>
                <a:ea typeface="+mn-ea"/>
                <a:cs typeface="+mn-cs"/>
              </a:rPr>
              <a:t>(GE B.4. MATH 120)</a:t>
            </a:r>
            <a:endParaRPr lang="en-US" sz="1200">
              <a:solidFill>
                <a:schemeClr val="dk1"/>
              </a:solidFill>
              <a:effectLst/>
              <a:latin typeface="+mn-lt"/>
              <a:ea typeface="+mn-ea"/>
              <a:cs typeface="+mn-cs"/>
            </a:endParaRPr>
          </a:p>
          <a:p>
            <a:r>
              <a:rPr lang="en-US" sz="1200" i="1">
                <a:solidFill>
                  <a:schemeClr val="dk1"/>
                </a:solidFill>
                <a:effectLst/>
                <a:latin typeface="+mn-lt"/>
                <a:ea typeface="+mn-ea"/>
                <a:cs typeface="+mn-cs"/>
              </a:rPr>
              <a:t>2) Intro level </a:t>
            </a:r>
            <a:r>
              <a:rPr lang="en-US" sz="1200" b="1" i="1">
                <a:solidFill>
                  <a:schemeClr val="dk1"/>
                </a:solidFill>
                <a:effectLst/>
                <a:latin typeface="+mn-lt"/>
                <a:ea typeface="+mn-ea"/>
                <a:cs typeface="+mn-cs"/>
              </a:rPr>
              <a:t>chemistry </a:t>
            </a:r>
            <a:r>
              <a:rPr lang="en-US" sz="1200" i="1">
                <a:solidFill>
                  <a:schemeClr val="dk1"/>
                </a:solidFill>
                <a:effectLst/>
                <a:latin typeface="+mn-lt"/>
                <a:ea typeface="+mn-ea"/>
                <a:cs typeface="+mn-cs"/>
              </a:rPr>
              <a:t>or </a:t>
            </a:r>
            <a:r>
              <a:rPr lang="en-US" sz="1200" b="1" i="1">
                <a:solidFill>
                  <a:schemeClr val="dk1"/>
                </a:solidFill>
                <a:effectLst/>
                <a:latin typeface="+mn-lt"/>
                <a:ea typeface="+mn-ea"/>
                <a:cs typeface="+mn-cs"/>
              </a:rPr>
              <a:t>physics </a:t>
            </a:r>
            <a:r>
              <a:rPr lang="en-US" sz="1200" i="1">
                <a:solidFill>
                  <a:schemeClr val="dk1"/>
                </a:solidFill>
                <a:effectLst/>
                <a:latin typeface="+mn-lt"/>
                <a:ea typeface="+mn-ea"/>
                <a:cs typeface="+mn-cs"/>
              </a:rPr>
              <a:t>(GE B.1. CHEM 100 or PHYS 101) </a:t>
            </a:r>
            <a:endParaRPr lang="en-US" sz="1200">
              <a:solidFill>
                <a:schemeClr val="dk1"/>
              </a:solidFill>
              <a:effectLst/>
              <a:latin typeface="+mn-lt"/>
              <a:ea typeface="+mn-ea"/>
              <a:cs typeface="+mn-cs"/>
            </a:endParaRPr>
          </a:p>
          <a:p>
            <a:r>
              <a:rPr lang="en-US" sz="1200" i="1">
                <a:solidFill>
                  <a:schemeClr val="dk1"/>
                </a:solidFill>
                <a:effectLst/>
                <a:latin typeface="+mn-lt"/>
                <a:ea typeface="+mn-ea"/>
                <a:cs typeface="+mn-cs"/>
              </a:rPr>
              <a:t>3) </a:t>
            </a:r>
            <a:r>
              <a:rPr lang="en-US" sz="1200" b="1" i="1">
                <a:solidFill>
                  <a:schemeClr val="dk1"/>
                </a:solidFill>
                <a:effectLst/>
                <a:latin typeface="+mn-lt"/>
                <a:ea typeface="+mn-ea"/>
                <a:cs typeface="+mn-cs"/>
              </a:rPr>
              <a:t>biological science </a:t>
            </a:r>
            <a:r>
              <a:rPr lang="en-US" sz="1200" i="1">
                <a:solidFill>
                  <a:schemeClr val="dk1"/>
                </a:solidFill>
                <a:effectLst/>
                <a:latin typeface="+mn-lt"/>
                <a:ea typeface="+mn-ea"/>
                <a:cs typeface="+mn-cs"/>
              </a:rPr>
              <a:t>(GE B.2. BIOL 101)</a:t>
            </a:r>
          </a:p>
          <a:p>
            <a:pPr marL="0" marR="0" lvl="0" indent="0" defTabSz="914400" eaLnBrk="1" fontAlgn="auto" latinLnBrk="0" hangingPunct="1">
              <a:lnSpc>
                <a:spcPct val="100000"/>
              </a:lnSpc>
              <a:spcBef>
                <a:spcPts val="0"/>
              </a:spcBef>
              <a:spcAft>
                <a:spcPts val="0"/>
              </a:spcAft>
              <a:buClrTx/>
              <a:buSzTx/>
              <a:buFontTx/>
              <a:buNone/>
              <a:tabLst/>
              <a:defRPr/>
            </a:pPr>
            <a:r>
              <a:rPr lang="en-US" sz="1300" b="1" i="1" u="sng">
                <a:solidFill>
                  <a:schemeClr val="dk1"/>
                </a:solidFill>
                <a:effectLst/>
                <a:latin typeface="Century Gothic" panose="020B0502020202020204" pitchFamily="34" charset="0"/>
                <a:ea typeface="+mn-ea"/>
                <a:cs typeface="+mn-cs"/>
              </a:rPr>
              <a:t>For the California public school credential:                                         </a:t>
            </a:r>
          </a:p>
          <a:p>
            <a:r>
              <a:rPr lang="en-US" sz="1200" i="1">
                <a:solidFill>
                  <a:schemeClr val="dk1"/>
                </a:solidFill>
                <a:effectLst/>
                <a:latin typeface="+mn-lt"/>
                <a:ea typeface="+mn-ea"/>
                <a:cs typeface="+mn-cs"/>
              </a:rPr>
              <a:t> 1) </a:t>
            </a:r>
            <a:r>
              <a:rPr lang="en-US" sz="1200" b="1" i="1">
                <a:solidFill>
                  <a:schemeClr val="dk1"/>
                </a:solidFill>
                <a:effectLst/>
                <a:latin typeface="+mn-lt"/>
                <a:ea typeface="+mn-ea"/>
                <a:cs typeface="+mn-cs"/>
              </a:rPr>
              <a:t>Psych 361 </a:t>
            </a:r>
            <a:r>
              <a:rPr lang="en-US" sz="1200" i="1">
                <a:solidFill>
                  <a:schemeClr val="dk1"/>
                </a:solidFill>
                <a:effectLst/>
                <a:latin typeface="+mn-lt"/>
                <a:ea typeface="+mn-ea"/>
                <a:cs typeface="+mn-cs"/>
              </a:rPr>
              <a:t>(Developmental Psychology;</a:t>
            </a:r>
            <a:r>
              <a:rPr lang="en-US" sz="1200" i="1" baseline="0">
                <a:solidFill>
                  <a:schemeClr val="dk1"/>
                </a:solidFill>
                <a:effectLst/>
                <a:latin typeface="+mn-lt"/>
                <a:ea typeface="+mn-ea"/>
                <a:cs typeface="+mn-cs"/>
              </a:rPr>
              <a:t> Psych 101 as a prerequisite)</a:t>
            </a:r>
            <a:r>
              <a:rPr lang="en-US" sz="1200" i="1">
                <a:solidFill>
                  <a:schemeClr val="dk1"/>
                </a:solidFill>
                <a:effectLst/>
                <a:latin typeface="+mn-lt"/>
                <a:ea typeface="+mn-ea"/>
                <a:cs typeface="+mn-cs"/>
              </a:rPr>
              <a:t> </a:t>
            </a:r>
            <a:r>
              <a:rPr lang="en-US" sz="1200" b="1" i="1">
                <a:solidFill>
                  <a:schemeClr val="dk1"/>
                </a:solidFill>
                <a:effectLst/>
                <a:latin typeface="+mn-lt"/>
                <a:ea typeface="+mn-ea"/>
                <a:cs typeface="Calibri" panose="020F0502020204030204" pitchFamily="34" charset="0"/>
              </a:rPr>
              <a:t> </a:t>
            </a:r>
          </a:p>
          <a:p>
            <a:r>
              <a:rPr lang="en-US" sz="1200" b="1" i="1">
                <a:solidFill>
                  <a:schemeClr val="dk1"/>
                </a:solidFill>
                <a:effectLst/>
                <a:latin typeface="+mn-lt"/>
                <a:ea typeface="+mn-ea"/>
                <a:cs typeface="Calibri" panose="020F0502020204030204" pitchFamily="34" charset="0"/>
              </a:rPr>
              <a:t> </a:t>
            </a:r>
            <a:r>
              <a:rPr lang="en-US" sz="1200" i="1">
                <a:solidFill>
                  <a:schemeClr val="dk1"/>
                </a:solidFill>
                <a:effectLst/>
                <a:latin typeface="+mn-lt"/>
                <a:ea typeface="+mn-ea"/>
                <a:cs typeface="Calibri" panose="020F0502020204030204" pitchFamily="34" charset="0"/>
              </a:rPr>
              <a:t>2) </a:t>
            </a:r>
            <a:r>
              <a:rPr lang="en-US" sz="1200" b="1" i="1">
                <a:solidFill>
                  <a:schemeClr val="dk1"/>
                </a:solidFill>
                <a:effectLst/>
                <a:latin typeface="+mn-lt"/>
                <a:ea typeface="+mn-ea"/>
                <a:cs typeface="Calibri" panose="020F0502020204030204" pitchFamily="34" charset="0"/>
              </a:rPr>
              <a:t>SPED 371</a:t>
            </a:r>
            <a:r>
              <a:rPr lang="en-US" sz="1200" i="1">
                <a:solidFill>
                  <a:schemeClr val="dk1"/>
                </a:solidFill>
                <a:effectLst/>
                <a:latin typeface="+mn-lt"/>
                <a:ea typeface="+mn-ea"/>
                <a:cs typeface="Calibri" panose="020F0502020204030204" pitchFamily="34" charset="0"/>
              </a:rPr>
              <a:t> (Exceptional Individual)</a:t>
            </a:r>
            <a:endParaRPr lang="en-US" sz="1200">
              <a:solidFill>
                <a:schemeClr val="dk1"/>
              </a:solidFill>
              <a:effectLst/>
              <a:latin typeface="+mn-lt"/>
              <a:ea typeface="+mn-ea"/>
              <a:cs typeface="+mn-cs"/>
            </a:endParaRPr>
          </a:p>
          <a:p>
            <a:endParaRPr lang="en-US" sz="1400" b="1">
              <a:latin typeface="Century Gothic" panose="020B0502020202020204" pitchFamily="34" charset="0"/>
            </a:endParaRPr>
          </a:p>
          <a:p>
            <a:r>
              <a:rPr lang="en-US" sz="1400" b="1">
                <a:latin typeface="Century Gothic" panose="020B0502020202020204" pitchFamily="34" charset="0"/>
              </a:rPr>
              <a:t>Resources:</a:t>
            </a:r>
            <a:r>
              <a:rPr lang="en-US" sz="1400" b="1" baseline="0">
                <a:latin typeface="Century Gothic" panose="020B0502020202020204" pitchFamily="34" charset="0"/>
              </a:rPr>
              <a:t> </a:t>
            </a:r>
          </a:p>
          <a:p>
            <a:r>
              <a:rPr lang="en-US" sz="1200" b="1">
                <a:solidFill>
                  <a:schemeClr val="dk1"/>
                </a:solidFill>
                <a:effectLst/>
                <a:latin typeface="+mn-lt"/>
                <a:ea typeface="+mn-ea"/>
                <a:cs typeface="+mn-cs"/>
              </a:rPr>
              <a:t>COMD Undergraduate Advisement Overview: </a:t>
            </a:r>
            <a:r>
              <a:rPr lang="en-US" sz="1200">
                <a:solidFill>
                  <a:schemeClr val="dk1"/>
                </a:solidFill>
                <a:effectLst/>
                <a:latin typeface="+mn-lt"/>
                <a:ea typeface="+mn-ea"/>
                <a:cs typeface="+mn-cs"/>
              </a:rPr>
              <a:t>https://communications.fullerton.edu/comd/degree/pdf/undergraduate_overview_handout.pdf</a:t>
            </a:r>
          </a:p>
          <a:p>
            <a:r>
              <a:rPr lang="en-US" sz="1200" b="1">
                <a:solidFill>
                  <a:schemeClr val="dk1"/>
                </a:solidFill>
                <a:effectLst/>
                <a:latin typeface="+mn-lt"/>
                <a:ea typeface="+mn-ea"/>
                <a:cs typeface="+mn-cs"/>
              </a:rPr>
              <a:t>Course requirement with prerequisites:</a:t>
            </a:r>
            <a:r>
              <a:rPr lang="en-US" sz="1200">
                <a:solidFill>
                  <a:schemeClr val="dk1"/>
                </a:solidFill>
                <a:effectLst/>
                <a:latin typeface="+mn-lt"/>
                <a:ea typeface="+mn-ea"/>
                <a:cs typeface="+mn-cs"/>
              </a:rPr>
              <a:t>https://communications.fullerton.edu/comd/degree/pdf/requirements_with_p</a:t>
            </a:r>
          </a:p>
          <a:p>
            <a:r>
              <a:rPr lang="en-US" sz="1200" b="1">
                <a:solidFill>
                  <a:schemeClr val="dk1"/>
                </a:solidFill>
                <a:effectLst/>
                <a:latin typeface="+mn-lt"/>
                <a:ea typeface="+mn-ea"/>
                <a:cs typeface="+mn-cs"/>
              </a:rPr>
              <a:t>COMD B.A. Roadmap:</a:t>
            </a:r>
            <a:r>
              <a:rPr lang="en-US" sz="1200" b="1" baseline="0">
                <a:solidFill>
                  <a:schemeClr val="dk1"/>
                </a:solidFill>
                <a:effectLst/>
                <a:latin typeface="+mn-lt"/>
                <a:ea typeface="+mn-ea"/>
                <a:cs typeface="+mn-cs"/>
              </a:rPr>
              <a:t> </a:t>
            </a:r>
            <a:r>
              <a:rPr lang="en-US" sz="1200">
                <a:solidFill>
                  <a:schemeClr val="dk1"/>
                </a:solidFill>
                <a:effectLst/>
                <a:latin typeface="+mn-lt"/>
                <a:ea typeface="+mn-ea"/>
                <a:cs typeface="+mn-cs"/>
              </a:rPr>
              <a:t>https://communications.fullerton.edu/comd/degree/pdf/comd_ba_roadmap.pdf</a:t>
            </a:r>
          </a:p>
          <a:p>
            <a:endParaRPr lang="en-US" sz="1200">
              <a:solidFill>
                <a:schemeClr val="dk1"/>
              </a:solidFill>
              <a:effectLst/>
              <a:latin typeface="+mn-lt"/>
              <a:ea typeface="+mn-ea"/>
              <a:cs typeface="+mn-cs"/>
            </a:endParaRPr>
          </a:p>
          <a:p>
            <a:r>
              <a:rPr lang="en-US" sz="1400" b="1" i="0" baseline="0">
                <a:solidFill>
                  <a:schemeClr val="dk1"/>
                </a:solidFill>
                <a:effectLst/>
                <a:latin typeface="Century Gothic" panose="020B0502020202020204" pitchFamily="34" charset="0"/>
                <a:ea typeface="+mn-ea"/>
                <a:cs typeface="+mn-cs"/>
              </a:rPr>
              <a:t>GE Advising:</a:t>
            </a:r>
          </a:p>
          <a:p>
            <a:r>
              <a:rPr lang="en-US" sz="1200">
                <a:solidFill>
                  <a:schemeClr val="dk1"/>
                </a:solidFill>
                <a:effectLst/>
                <a:latin typeface="+mn-lt"/>
                <a:ea typeface="+mn-ea"/>
                <a:cs typeface="+mn-cs"/>
              </a:rPr>
              <a:t>If</a:t>
            </a:r>
            <a:r>
              <a:rPr lang="en-US" sz="1200" baseline="0">
                <a:solidFill>
                  <a:schemeClr val="dk1"/>
                </a:solidFill>
                <a:effectLst/>
                <a:latin typeface="+mn-lt"/>
                <a:ea typeface="+mn-ea"/>
                <a:cs typeface="+mn-cs"/>
              </a:rPr>
              <a:t> you have any question regarding GE courses, please contact </a:t>
            </a:r>
            <a:r>
              <a:rPr lang="en-US" sz="1200" b="1" i="1">
                <a:solidFill>
                  <a:schemeClr val="dk1"/>
                </a:solidFill>
                <a:effectLst/>
                <a:latin typeface="+mn-lt"/>
                <a:ea typeface="+mn-ea"/>
                <a:cs typeface="+mn-cs"/>
              </a:rPr>
              <a:t>College of Communications Student Success Center, </a:t>
            </a:r>
            <a:r>
              <a:rPr lang="en-US" sz="1200" i="1">
                <a:solidFill>
                  <a:schemeClr val="dk1"/>
                </a:solidFill>
                <a:effectLst/>
                <a:latin typeface="+mn-lt"/>
                <a:ea typeface="+mn-ea"/>
                <a:cs typeface="+mn-cs"/>
              </a:rPr>
              <a:t>College Park, CP 210, (657) 278-4926, collcommadvising@fullerton.edu</a:t>
            </a:r>
            <a:endParaRPr lang="en-US" sz="1200">
              <a:solidFill>
                <a:schemeClr val="dk1"/>
              </a:solidFill>
              <a:effectLst/>
              <a:latin typeface="+mn-lt"/>
              <a:ea typeface="+mn-ea"/>
              <a:cs typeface="+mn-cs"/>
            </a:endParaRPr>
          </a:p>
          <a:p>
            <a:endParaRPr lang="en-US" sz="1200">
              <a:solidFill>
                <a:schemeClr val="dk1"/>
              </a:solidFill>
              <a:effectLst/>
              <a:latin typeface="+mn-lt"/>
              <a:ea typeface="+mn-ea"/>
              <a:cs typeface="+mn-cs"/>
            </a:endParaRPr>
          </a:p>
          <a:p>
            <a:endParaRPr lang="en-US" sz="2000" b="1">
              <a:latin typeface="Century Gothic" panose="020B0502020202020204" pitchFamily="34" charset="0"/>
            </a:endParaRPr>
          </a:p>
        </xdr:txBody>
      </xdr:sp>
      <xdr:pic>
        <xdr:nvPicPr>
          <xdr:cNvPr id="5" name="Picture 4">
            <a:extLst>
              <a:ext uri="{FF2B5EF4-FFF2-40B4-BE49-F238E27FC236}">
                <a16:creationId xmlns:a16="http://schemas.microsoft.com/office/drawing/2014/main" id="{85D7AA83-E13C-FA42-A91F-277DF7A5E63F}"/>
              </a:ext>
            </a:extLst>
          </xdr:cNvPr>
          <xdr:cNvPicPr>
            <a:picLocks noChangeAspect="1"/>
          </xdr:cNvPicPr>
        </xdr:nvPicPr>
        <xdr:blipFill>
          <a:blip xmlns:r="http://schemas.openxmlformats.org/officeDocument/2006/relationships" r:embed="rId1"/>
          <a:stretch>
            <a:fillRect/>
          </a:stretch>
        </xdr:blipFill>
        <xdr:spPr>
          <a:xfrm>
            <a:off x="1" y="10369486"/>
            <a:ext cx="6258350" cy="2238865"/>
          </a:xfrm>
          <a:prstGeom prst="rect">
            <a:avLst/>
          </a:prstGeom>
          <a:ln w="6350">
            <a:solidFill>
              <a:schemeClr val="tx1"/>
            </a:solidFill>
          </a:ln>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2" displayName="Table22" ref="J2:J64" totalsRowCount="1" headerRowDxfId="5" dataDxfId="4" tableBorderDxfId="3" totalsRowBorderDxfId="2">
  <autoFilter ref="J2:J63" xr:uid="{00000000-0009-0000-0100-000001000000}"/>
  <tableColumns count="1">
    <tableColumn id="1" xr3:uid="{00000000-0010-0000-0000-000001000000}" name="NON" totalsRowFunction="sum" dataDxfId="1" totalsRowDxfId="0">
      <calculatedColumnFormula>(D3+E3+F3+G3+H3)/I3</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60"/>
  <sheetViews>
    <sheetView tabSelected="1" topLeftCell="B1" zoomScale="117" zoomScaleNormal="97" zoomScalePageLayoutView="50" workbookViewId="0">
      <selection activeCell="C12" sqref="C12"/>
    </sheetView>
  </sheetViews>
  <sheetFormatPr baseColWidth="10" defaultColWidth="8.83203125" defaultRowHeight="16" x14ac:dyDescent="0.2"/>
  <cols>
    <col min="1" max="1" width="25.5" style="111" customWidth="1"/>
    <col min="2" max="2" width="31.5" style="119" customWidth="1"/>
    <col min="3" max="3" width="6.5" style="17" customWidth="1"/>
    <col min="4" max="4" width="6.83203125" customWidth="1"/>
    <col min="5" max="5" width="12.5" customWidth="1"/>
    <col min="6" max="6" width="12.6640625" bestFit="1" customWidth="1"/>
    <col min="7" max="7" width="14.5" bestFit="1" customWidth="1"/>
    <col min="8" max="8" width="11" bestFit="1" customWidth="1"/>
    <col min="9" max="9" width="12.1640625" bestFit="1" customWidth="1"/>
    <col min="10" max="10" width="12.83203125" bestFit="1" customWidth="1"/>
    <col min="11" max="11" width="12.6640625" bestFit="1" customWidth="1"/>
    <col min="12" max="12" width="11.83203125" customWidth="1"/>
    <col min="13" max="13" width="12.6640625" customWidth="1"/>
    <col min="14" max="14" width="12.83203125" bestFit="1" customWidth="1"/>
    <col min="15" max="15" width="12.6640625" bestFit="1" customWidth="1"/>
    <col min="16" max="16" width="11.33203125" bestFit="1" customWidth="1"/>
    <col min="17" max="17" width="15.1640625" bestFit="1" customWidth="1"/>
    <col min="18" max="18" width="12.83203125" bestFit="1" customWidth="1"/>
    <col min="19" max="19" width="12.6640625" bestFit="1" customWidth="1"/>
    <col min="20" max="20" width="10" customWidth="1"/>
    <col min="22" max="22" width="12.83203125" bestFit="1" customWidth="1"/>
    <col min="23" max="23" width="12.6640625" bestFit="1" customWidth="1"/>
  </cols>
  <sheetData>
    <row r="1" spans="1:26" ht="17" thickBot="1" x14ac:dyDescent="0.25"/>
    <row r="2" spans="1:26" ht="18" thickBot="1" x14ac:dyDescent="0.25">
      <c r="A2" s="122" t="s">
        <v>132</v>
      </c>
      <c r="B2" s="120" t="s">
        <v>106</v>
      </c>
      <c r="C2" s="73"/>
      <c r="D2" s="73"/>
      <c r="E2" s="73"/>
      <c r="F2" s="73"/>
      <c r="G2" s="73"/>
      <c r="H2" s="73"/>
      <c r="I2" s="73"/>
      <c r="J2" s="73"/>
      <c r="K2" s="73"/>
      <c r="L2" s="73"/>
      <c r="M2" s="73"/>
      <c r="N2" s="73"/>
      <c r="O2" s="73"/>
      <c r="P2" s="73"/>
      <c r="Q2" s="73"/>
      <c r="R2" s="18"/>
      <c r="S2" s="18"/>
      <c r="T2" s="18"/>
      <c r="U2" s="18"/>
      <c r="V2" s="18"/>
      <c r="W2" s="18"/>
      <c r="X2" s="18"/>
      <c r="Y2" s="19"/>
    </row>
    <row r="3" spans="1:26" ht="17" x14ac:dyDescent="0.2">
      <c r="A3" s="138" t="s">
        <v>90</v>
      </c>
      <c r="B3" s="116" t="s">
        <v>107</v>
      </c>
      <c r="C3" s="75"/>
      <c r="D3" s="181" t="s">
        <v>85</v>
      </c>
      <c r="E3" s="182"/>
      <c r="F3" s="182"/>
      <c r="G3" s="182"/>
      <c r="H3" s="182"/>
      <c r="I3" s="182"/>
      <c r="J3" s="182"/>
      <c r="K3" s="182"/>
      <c r="L3" s="74"/>
      <c r="M3" s="75"/>
      <c r="N3" s="75"/>
      <c r="O3" s="75"/>
      <c r="P3" s="75"/>
      <c r="Q3" s="75"/>
      <c r="R3" s="189">
        <f>Q7</f>
        <v>0</v>
      </c>
      <c r="S3" s="189"/>
      <c r="T3" s="189"/>
      <c r="U3" s="189"/>
      <c r="V3" s="189"/>
      <c r="W3" s="189"/>
      <c r="X3" s="189"/>
      <c r="Y3" s="190"/>
    </row>
    <row r="4" spans="1:26" ht="17" x14ac:dyDescent="0.2">
      <c r="A4" s="127" t="s">
        <v>89</v>
      </c>
      <c r="B4" s="113" t="s">
        <v>107</v>
      </c>
      <c r="C4" s="75"/>
      <c r="D4" s="182"/>
      <c r="E4" s="182"/>
      <c r="F4" s="182"/>
      <c r="G4" s="182"/>
      <c r="H4" s="182"/>
      <c r="I4" s="182"/>
      <c r="J4" s="182"/>
      <c r="K4" s="182"/>
      <c r="L4" s="74"/>
      <c r="M4" s="75"/>
      <c r="N4" s="75"/>
      <c r="O4" s="75"/>
      <c r="P4" s="75"/>
      <c r="Q4" s="75"/>
      <c r="R4" s="189"/>
      <c r="S4" s="189"/>
      <c r="T4" s="189"/>
      <c r="U4" s="189"/>
      <c r="V4" s="189"/>
      <c r="W4" s="189"/>
      <c r="X4" s="189"/>
      <c r="Y4" s="190"/>
    </row>
    <row r="5" spans="1:26" ht="18" thickBot="1" x14ac:dyDescent="0.25">
      <c r="A5" s="123" t="s">
        <v>92</v>
      </c>
      <c r="B5" s="113" t="s">
        <v>108</v>
      </c>
      <c r="C5" s="75"/>
      <c r="D5" s="182"/>
      <c r="E5" s="182"/>
      <c r="F5" s="182"/>
      <c r="G5" s="182"/>
      <c r="H5" s="182"/>
      <c r="I5" s="182"/>
      <c r="J5" s="182"/>
      <c r="K5" s="182"/>
      <c r="L5" s="74"/>
      <c r="M5" s="75"/>
      <c r="N5" s="75"/>
      <c r="O5" s="75"/>
      <c r="P5" s="75"/>
      <c r="Q5" s="75"/>
      <c r="R5" s="189"/>
      <c r="S5" s="189"/>
      <c r="T5" s="189"/>
      <c r="U5" s="189"/>
      <c r="V5" s="189"/>
      <c r="W5" s="189"/>
      <c r="X5" s="189"/>
      <c r="Y5" s="190"/>
    </row>
    <row r="6" spans="1:26" ht="20.25" customHeight="1" x14ac:dyDescent="0.25">
      <c r="A6" s="127" t="s">
        <v>93</v>
      </c>
      <c r="B6" s="113" t="s">
        <v>109</v>
      </c>
      <c r="C6" s="151" t="s">
        <v>16</v>
      </c>
      <c r="D6" s="152"/>
      <c r="F6" s="108"/>
      <c r="G6" s="57"/>
      <c r="H6" s="20" t="s">
        <v>17</v>
      </c>
      <c r="I6" s="57"/>
      <c r="J6" s="57"/>
      <c r="K6" s="57"/>
      <c r="L6" s="177" t="s">
        <v>48</v>
      </c>
      <c r="M6" s="177"/>
      <c r="N6" s="177"/>
      <c r="O6" s="110">
        <v>42</v>
      </c>
      <c r="P6" s="7"/>
      <c r="Q6" s="98" t="s">
        <v>86</v>
      </c>
      <c r="R6" s="183" t="s">
        <v>50</v>
      </c>
      <c r="S6" s="184"/>
      <c r="T6" s="179">
        <v>120</v>
      </c>
      <c r="U6" s="195" t="s">
        <v>87</v>
      </c>
      <c r="V6" s="196"/>
      <c r="W6" s="196"/>
      <c r="X6" s="191" t="s">
        <v>49</v>
      </c>
      <c r="Y6" s="193" t="s">
        <v>9</v>
      </c>
      <c r="Z6" s="17"/>
    </row>
    <row r="7" spans="1:26" ht="20.25" customHeight="1" x14ac:dyDescent="0.25">
      <c r="A7" s="127" t="s">
        <v>91</v>
      </c>
      <c r="B7" s="113" t="s">
        <v>107</v>
      </c>
      <c r="C7" s="153" t="s">
        <v>47</v>
      </c>
      <c r="D7" s="154"/>
      <c r="G7" s="58"/>
      <c r="H7" s="6" t="s">
        <v>38</v>
      </c>
      <c r="I7" s="58"/>
      <c r="J7" s="58"/>
      <c r="K7" s="58"/>
      <c r="L7" s="178" t="s">
        <v>56</v>
      </c>
      <c r="M7" s="178"/>
      <c r="N7" s="178"/>
      <c r="O7" s="25"/>
      <c r="P7" s="5"/>
      <c r="Q7" s="199"/>
      <c r="R7" s="185"/>
      <c r="S7" s="186"/>
      <c r="T7" s="180"/>
      <c r="U7" s="197"/>
      <c r="V7" s="198"/>
      <c r="W7" s="198"/>
      <c r="X7" s="192"/>
      <c r="Y7" s="194"/>
      <c r="Z7" s="17"/>
    </row>
    <row r="8" spans="1:26" ht="22" thickBot="1" x14ac:dyDescent="0.3">
      <c r="A8" s="123" t="s">
        <v>94</v>
      </c>
      <c r="B8" s="113" t="s">
        <v>110</v>
      </c>
      <c r="C8" s="23"/>
      <c r="D8" s="23"/>
      <c r="E8" s="6"/>
      <c r="F8" s="21"/>
      <c r="G8" s="21"/>
      <c r="H8" s="6" t="s">
        <v>54</v>
      </c>
      <c r="I8" s="59"/>
      <c r="J8" s="59"/>
      <c r="K8" s="59"/>
      <c r="L8" s="178" t="s">
        <v>55</v>
      </c>
      <c r="M8" s="178"/>
      <c r="N8" s="178"/>
      <c r="O8" s="26"/>
      <c r="P8" s="5"/>
      <c r="Q8" s="200"/>
      <c r="R8" s="187"/>
      <c r="S8" s="188"/>
      <c r="T8" s="99"/>
      <c r="U8" s="100"/>
      <c r="V8" s="101"/>
      <c r="W8" s="102"/>
      <c r="X8" s="102"/>
      <c r="Y8" s="103"/>
    </row>
    <row r="9" spans="1:26" ht="23" x14ac:dyDescent="0.2">
      <c r="A9" s="123" t="s">
        <v>95</v>
      </c>
      <c r="B9" s="113" t="s">
        <v>111</v>
      </c>
      <c r="C9" s="163" t="s">
        <v>59</v>
      </c>
      <c r="D9" s="164"/>
      <c r="E9" s="167" t="s">
        <v>11</v>
      </c>
      <c r="F9" s="168"/>
      <c r="G9" s="168"/>
      <c r="H9" s="168"/>
      <c r="I9" s="167" t="s">
        <v>12</v>
      </c>
      <c r="J9" s="168"/>
      <c r="K9" s="168"/>
      <c r="L9" s="48"/>
      <c r="M9" s="168" t="s">
        <v>13</v>
      </c>
      <c r="N9" s="168"/>
      <c r="O9" s="168"/>
      <c r="P9" s="168"/>
      <c r="Q9" s="167" t="s">
        <v>14</v>
      </c>
      <c r="R9" s="168"/>
      <c r="S9" s="168"/>
      <c r="T9" s="173"/>
      <c r="U9" s="167"/>
      <c r="V9" s="168"/>
      <c r="W9" s="168"/>
      <c r="X9" s="174"/>
      <c r="Y9" s="40"/>
    </row>
    <row r="10" spans="1:26" ht="22" thickBot="1" x14ac:dyDescent="0.3">
      <c r="A10" s="123" t="s">
        <v>96</v>
      </c>
      <c r="B10" s="113" t="s">
        <v>112</v>
      </c>
      <c r="C10" s="165"/>
      <c r="D10" s="166"/>
      <c r="E10" s="172" t="s">
        <v>5</v>
      </c>
      <c r="F10" s="172"/>
      <c r="G10" s="175" t="s">
        <v>135</v>
      </c>
      <c r="H10" s="176"/>
      <c r="I10" s="172" t="s">
        <v>8</v>
      </c>
      <c r="J10" s="172"/>
      <c r="K10" s="49" t="e">
        <f>G10+1</f>
        <v>#VALUE!</v>
      </c>
      <c r="L10" s="50"/>
      <c r="M10" s="172" t="s">
        <v>8</v>
      </c>
      <c r="N10" s="172"/>
      <c r="O10" s="169" t="e">
        <f>K10+1</f>
        <v>#VALUE!</v>
      </c>
      <c r="P10" s="170"/>
      <c r="Q10" s="172" t="s">
        <v>8</v>
      </c>
      <c r="R10" s="172"/>
      <c r="S10" s="169" t="e">
        <f>O10+1</f>
        <v>#VALUE!</v>
      </c>
      <c r="T10" s="170"/>
      <c r="U10" s="171"/>
      <c r="V10" s="172"/>
      <c r="W10" s="169"/>
      <c r="X10" s="201"/>
      <c r="Y10" s="41"/>
    </row>
    <row r="11" spans="1:26" ht="17" x14ac:dyDescent="0.2">
      <c r="A11" s="123" t="s">
        <v>97</v>
      </c>
      <c r="B11" s="113">
        <v>461</v>
      </c>
      <c r="C11" s="10" t="s">
        <v>3</v>
      </c>
      <c r="D11" s="8" t="s">
        <v>42</v>
      </c>
      <c r="E11" s="9" t="s">
        <v>2</v>
      </c>
      <c r="F11" s="10" t="s">
        <v>3</v>
      </c>
      <c r="G11" s="10" t="s">
        <v>4</v>
      </c>
      <c r="H11" s="11" t="s">
        <v>53</v>
      </c>
      <c r="I11" s="10" t="s">
        <v>2</v>
      </c>
      <c r="J11" s="10" t="s">
        <v>3</v>
      </c>
      <c r="K11" s="10" t="s">
        <v>4</v>
      </c>
      <c r="L11" s="11"/>
      <c r="M11" s="10" t="s">
        <v>2</v>
      </c>
      <c r="N11" s="10" t="s">
        <v>3</v>
      </c>
      <c r="O11" s="10" t="s">
        <v>4</v>
      </c>
      <c r="P11" s="11"/>
      <c r="Q11" s="10" t="s">
        <v>2</v>
      </c>
      <c r="R11" s="10" t="s">
        <v>3</v>
      </c>
      <c r="S11" s="10" t="s">
        <v>4</v>
      </c>
      <c r="T11" s="11"/>
      <c r="U11" s="10"/>
      <c r="V11" s="10"/>
      <c r="W11" s="10"/>
      <c r="X11" s="43"/>
      <c r="Y11" s="41"/>
    </row>
    <row r="12" spans="1:26" ht="17" x14ac:dyDescent="0.2">
      <c r="A12" s="123" t="s">
        <v>98</v>
      </c>
      <c r="B12" s="113" t="s">
        <v>113</v>
      </c>
      <c r="C12" s="78"/>
      <c r="D12" s="76"/>
      <c r="E12" s="79"/>
      <c r="F12" s="79"/>
      <c r="G12" s="79"/>
      <c r="H12" s="77"/>
      <c r="I12" s="79"/>
      <c r="J12" s="80"/>
      <c r="K12" s="79"/>
      <c r="L12" s="77"/>
      <c r="M12" s="79"/>
      <c r="N12" s="80"/>
      <c r="O12" s="79"/>
      <c r="P12" s="77"/>
      <c r="Q12" s="79"/>
      <c r="R12" s="80"/>
      <c r="S12" s="79"/>
      <c r="T12" s="77"/>
      <c r="U12" s="79"/>
      <c r="V12" s="80"/>
      <c r="W12" s="78"/>
      <c r="X12" s="81"/>
      <c r="Y12" s="41"/>
    </row>
    <row r="13" spans="1:26" ht="17" x14ac:dyDescent="0.2">
      <c r="A13" s="123" t="s">
        <v>99</v>
      </c>
      <c r="B13" s="113" t="s">
        <v>114</v>
      </c>
      <c r="C13" s="78"/>
      <c r="D13" s="109"/>
      <c r="E13" s="79"/>
      <c r="F13" s="80"/>
      <c r="G13" s="79"/>
      <c r="H13" s="77"/>
      <c r="I13" s="79"/>
      <c r="J13" s="80"/>
      <c r="L13" s="77"/>
      <c r="M13" s="79"/>
      <c r="N13" s="80"/>
      <c r="O13" s="79"/>
      <c r="P13" s="77"/>
      <c r="Q13" s="79"/>
      <c r="R13" s="80"/>
      <c r="S13" s="79"/>
      <c r="T13" s="77"/>
      <c r="U13" s="79"/>
      <c r="V13" s="80"/>
      <c r="W13" s="78"/>
      <c r="X13" s="81"/>
      <c r="Y13" s="41"/>
    </row>
    <row r="14" spans="1:26" ht="17" x14ac:dyDescent="0.2">
      <c r="A14" s="123" t="s">
        <v>100</v>
      </c>
      <c r="B14" s="113" t="s">
        <v>114</v>
      </c>
      <c r="C14" s="78"/>
      <c r="D14" s="109"/>
      <c r="E14" s="79"/>
      <c r="F14" s="80"/>
      <c r="G14" s="79"/>
      <c r="H14" s="77"/>
      <c r="I14" s="79"/>
      <c r="J14" s="80"/>
      <c r="K14" s="79"/>
      <c r="L14" s="77"/>
      <c r="M14" s="79"/>
      <c r="N14" s="80"/>
      <c r="O14" s="79"/>
      <c r="P14" s="77"/>
      <c r="Q14" s="79"/>
      <c r="R14" s="80"/>
      <c r="S14" s="79"/>
      <c r="T14" s="77"/>
      <c r="U14" s="79"/>
      <c r="V14" s="80"/>
      <c r="W14" s="78"/>
      <c r="X14" s="81"/>
      <c r="Y14" s="41"/>
    </row>
    <row r="15" spans="1:26" ht="17" x14ac:dyDescent="0.2">
      <c r="A15" s="123" t="s">
        <v>101</v>
      </c>
      <c r="B15" s="121" t="s">
        <v>129</v>
      </c>
      <c r="C15" s="78"/>
      <c r="D15" s="109"/>
      <c r="E15" s="79"/>
      <c r="F15" s="80"/>
      <c r="G15" s="79"/>
      <c r="H15" s="77"/>
      <c r="I15" s="79"/>
      <c r="J15" s="80"/>
      <c r="K15" s="79"/>
      <c r="L15" s="77"/>
      <c r="M15" s="79"/>
      <c r="N15" s="80"/>
      <c r="O15" s="79"/>
      <c r="P15" s="77"/>
      <c r="Q15" s="79"/>
      <c r="R15" s="80"/>
      <c r="S15" s="79"/>
      <c r="T15" s="77"/>
      <c r="U15" s="79"/>
      <c r="V15" s="80"/>
      <c r="W15" s="78"/>
      <c r="X15" s="81"/>
      <c r="Y15" s="41"/>
    </row>
    <row r="16" spans="1:26" ht="17" x14ac:dyDescent="0.2">
      <c r="A16" s="124" t="s">
        <v>102</v>
      </c>
      <c r="B16" s="117"/>
      <c r="C16" s="78"/>
      <c r="D16" s="109"/>
      <c r="E16" s="79"/>
      <c r="F16" s="80"/>
      <c r="G16" s="79"/>
      <c r="H16" s="77"/>
      <c r="I16" s="79"/>
      <c r="J16" s="80"/>
      <c r="K16" s="79"/>
      <c r="L16" s="77"/>
      <c r="M16" s="79"/>
      <c r="N16" s="80"/>
      <c r="O16" s="79"/>
      <c r="P16" s="77"/>
      <c r="Q16" s="79"/>
      <c r="R16" s="80"/>
      <c r="S16" s="79"/>
      <c r="T16" s="77"/>
      <c r="U16" s="79"/>
      <c r="V16" s="80"/>
      <c r="W16" s="78"/>
      <c r="X16" s="81"/>
      <c r="Y16" s="41"/>
    </row>
    <row r="17" spans="1:25" ht="17" thickBot="1" x14ac:dyDescent="0.25">
      <c r="A17" s="123"/>
      <c r="B17" s="113"/>
      <c r="C17" s="78"/>
      <c r="D17" s="109"/>
      <c r="E17" s="79"/>
      <c r="F17" s="80"/>
      <c r="G17" s="79"/>
      <c r="H17" s="77"/>
      <c r="I17" s="79"/>
      <c r="J17" s="80"/>
      <c r="K17" s="79"/>
      <c r="L17" s="77"/>
      <c r="M17" s="79"/>
      <c r="N17" s="80"/>
      <c r="O17" s="79"/>
      <c r="P17" s="77"/>
      <c r="Q17" s="79"/>
      <c r="R17" s="80"/>
      <c r="S17" s="79"/>
      <c r="T17" s="77"/>
      <c r="U17" s="79"/>
      <c r="V17" s="80"/>
      <c r="W17" s="78"/>
      <c r="X17" s="81"/>
      <c r="Y17" s="41"/>
    </row>
    <row r="18" spans="1:25" ht="22" thickBot="1" x14ac:dyDescent="0.3">
      <c r="A18" s="122" t="s">
        <v>105</v>
      </c>
      <c r="B18" s="120" t="s">
        <v>106</v>
      </c>
      <c r="C18" s="78"/>
      <c r="D18" s="109"/>
      <c r="E18" s="172" t="s">
        <v>0</v>
      </c>
      <c r="F18" s="172"/>
      <c r="G18" s="169" t="e">
        <f>G10+1</f>
        <v>#VALUE!</v>
      </c>
      <c r="H18" s="170"/>
      <c r="I18" s="172" t="s">
        <v>0</v>
      </c>
      <c r="J18" s="172"/>
      <c r="K18" s="49" t="e">
        <f>K10+1</f>
        <v>#VALUE!</v>
      </c>
      <c r="L18" s="50"/>
      <c r="M18" s="172" t="s">
        <v>0</v>
      </c>
      <c r="N18" s="172"/>
      <c r="O18" s="169" t="e">
        <f>O10+1</f>
        <v>#VALUE!</v>
      </c>
      <c r="P18" s="170"/>
      <c r="Q18" s="172" t="s">
        <v>0</v>
      </c>
      <c r="R18" s="172"/>
      <c r="S18" s="169" t="e">
        <f>S10+1</f>
        <v>#VALUE!</v>
      </c>
      <c r="T18" s="170"/>
      <c r="U18" s="172"/>
      <c r="V18" s="172"/>
      <c r="W18" s="169"/>
      <c r="X18" s="201"/>
      <c r="Y18" s="41"/>
    </row>
    <row r="19" spans="1:25" x14ac:dyDescent="0.2">
      <c r="A19" s="125" t="s">
        <v>103</v>
      </c>
      <c r="B19" s="116" t="s">
        <v>115</v>
      </c>
      <c r="C19" s="78"/>
      <c r="D19" s="109"/>
      <c r="E19" s="10" t="s">
        <v>2</v>
      </c>
      <c r="F19" s="10" t="s">
        <v>3</v>
      </c>
      <c r="G19" s="10" t="s">
        <v>4</v>
      </c>
      <c r="H19" s="11" t="s">
        <v>53</v>
      </c>
      <c r="I19" s="10" t="s">
        <v>2</v>
      </c>
      <c r="J19" s="10" t="s">
        <v>3</v>
      </c>
      <c r="K19" s="10" t="s">
        <v>4</v>
      </c>
      <c r="L19" s="11"/>
      <c r="M19" s="10" t="s">
        <v>2</v>
      </c>
      <c r="N19" s="10" t="s">
        <v>3</v>
      </c>
      <c r="O19" s="10" t="s">
        <v>4</v>
      </c>
      <c r="P19" s="11"/>
      <c r="Q19" s="10" t="s">
        <v>2</v>
      </c>
      <c r="R19" s="10" t="s">
        <v>3</v>
      </c>
      <c r="S19" s="10" t="s">
        <v>4</v>
      </c>
      <c r="T19" s="11"/>
      <c r="U19" s="10"/>
      <c r="V19" s="10"/>
      <c r="W19" s="10"/>
      <c r="X19" s="43"/>
      <c r="Y19" s="41"/>
    </row>
    <row r="20" spans="1:25" x14ac:dyDescent="0.2">
      <c r="A20" s="126" t="s">
        <v>117</v>
      </c>
      <c r="B20" s="113" t="s">
        <v>115</v>
      </c>
      <c r="C20" s="78"/>
      <c r="D20" s="109"/>
      <c r="E20" s="79"/>
      <c r="F20" s="80"/>
      <c r="G20" s="79"/>
      <c r="H20" s="77"/>
      <c r="I20" s="79"/>
      <c r="J20" s="80"/>
      <c r="K20" s="79"/>
      <c r="L20" s="77"/>
      <c r="M20" s="79"/>
      <c r="N20" s="80"/>
      <c r="O20" s="79"/>
      <c r="P20" s="77"/>
      <c r="T20" s="77"/>
      <c r="U20" s="79"/>
      <c r="V20" s="80"/>
      <c r="W20" s="78"/>
      <c r="X20" s="81"/>
      <c r="Y20" s="41"/>
    </row>
    <row r="21" spans="1:25" x14ac:dyDescent="0.2">
      <c r="A21" s="126" t="s">
        <v>119</v>
      </c>
      <c r="B21" s="113" t="s">
        <v>116</v>
      </c>
      <c r="C21" s="78"/>
      <c r="D21" s="77"/>
      <c r="E21" s="79"/>
      <c r="F21" s="80"/>
      <c r="G21" s="79"/>
      <c r="H21" s="77"/>
      <c r="I21" s="79"/>
      <c r="J21" s="80"/>
      <c r="K21" s="79"/>
      <c r="L21" s="77"/>
      <c r="M21" s="79"/>
      <c r="N21" s="80"/>
      <c r="O21" s="79"/>
      <c r="P21" s="77"/>
      <c r="Q21" s="79"/>
      <c r="R21" s="80"/>
      <c r="S21" s="79"/>
      <c r="T21" s="77"/>
      <c r="U21" s="79"/>
      <c r="V21" s="80"/>
      <c r="W21" s="78"/>
      <c r="X21" s="81"/>
      <c r="Y21" s="41"/>
    </row>
    <row r="22" spans="1:25" ht="22" thickBot="1" x14ac:dyDescent="0.3">
      <c r="A22" s="126" t="s">
        <v>118</v>
      </c>
      <c r="B22" s="136" t="s">
        <v>130</v>
      </c>
      <c r="C22" s="78"/>
      <c r="D22" s="77"/>
      <c r="E22" s="171" t="s">
        <v>7</v>
      </c>
      <c r="F22" s="172"/>
      <c r="G22" s="169" t="e">
        <f>G10+1</f>
        <v>#VALUE!</v>
      </c>
      <c r="H22" s="170"/>
      <c r="I22" s="172" t="s">
        <v>7</v>
      </c>
      <c r="J22" s="172"/>
      <c r="K22" s="49" t="e">
        <f>K10+1</f>
        <v>#VALUE!</v>
      </c>
      <c r="L22" s="50"/>
      <c r="M22" s="172" t="s">
        <v>7</v>
      </c>
      <c r="N22" s="172"/>
      <c r="O22" s="169" t="e">
        <f>O10+1</f>
        <v>#VALUE!</v>
      </c>
      <c r="P22" s="170"/>
      <c r="Q22" s="172" t="s">
        <v>7</v>
      </c>
      <c r="R22" s="172"/>
      <c r="S22" s="169" t="e">
        <f>S10+1</f>
        <v>#VALUE!</v>
      </c>
      <c r="T22" s="170"/>
      <c r="U22" s="172"/>
      <c r="V22" s="172"/>
      <c r="W22" s="169"/>
      <c r="X22" s="201"/>
      <c r="Y22" s="41"/>
    </row>
    <row r="23" spans="1:25" x14ac:dyDescent="0.2">
      <c r="A23" s="126" t="s">
        <v>120</v>
      </c>
      <c r="B23" s="137" t="s">
        <v>131</v>
      </c>
      <c r="C23" s="78"/>
      <c r="D23" s="77"/>
      <c r="E23" s="9" t="s">
        <v>2</v>
      </c>
      <c r="F23" s="10" t="s">
        <v>3</v>
      </c>
      <c r="G23" s="10" t="s">
        <v>4</v>
      </c>
      <c r="H23" s="11" t="s">
        <v>53</v>
      </c>
      <c r="I23" s="10" t="s">
        <v>2</v>
      </c>
      <c r="J23" s="10" t="s">
        <v>3</v>
      </c>
      <c r="K23" s="10" t="s">
        <v>4</v>
      </c>
      <c r="L23" s="11"/>
      <c r="M23" s="10" t="s">
        <v>2</v>
      </c>
      <c r="N23" s="10" t="s">
        <v>3</v>
      </c>
      <c r="O23" s="10" t="s">
        <v>4</v>
      </c>
      <c r="P23" s="11"/>
      <c r="Q23" s="10" t="s">
        <v>2</v>
      </c>
      <c r="R23" s="10" t="s">
        <v>3</v>
      </c>
      <c r="S23" s="10" t="s">
        <v>4</v>
      </c>
      <c r="T23" s="11"/>
      <c r="U23" s="10"/>
      <c r="V23" s="10"/>
      <c r="W23" s="10"/>
      <c r="X23" s="43"/>
      <c r="Y23" s="41"/>
    </row>
    <row r="24" spans="1:25" ht="17" x14ac:dyDescent="0.2">
      <c r="A24" s="123" t="s">
        <v>104</v>
      </c>
      <c r="B24" s="113"/>
      <c r="C24" s="78"/>
      <c r="D24" s="78"/>
      <c r="E24" s="82"/>
      <c r="F24" s="80"/>
      <c r="G24" s="79"/>
      <c r="H24" s="77"/>
      <c r="I24" s="79"/>
      <c r="J24" s="80"/>
      <c r="K24" s="79"/>
      <c r="L24" s="77"/>
      <c r="M24" s="79"/>
      <c r="N24" s="80"/>
      <c r="O24" s="79"/>
      <c r="P24" s="77"/>
      <c r="Q24" s="79"/>
      <c r="R24" s="80"/>
      <c r="S24" s="79"/>
      <c r="T24" s="77"/>
      <c r="U24" s="79"/>
      <c r="V24" s="80"/>
      <c r="W24" s="78"/>
      <c r="X24" s="81"/>
      <c r="Y24" s="41"/>
    </row>
    <row r="25" spans="1:25" x14ac:dyDescent="0.2">
      <c r="A25" s="123"/>
      <c r="B25" s="113"/>
      <c r="C25" s="78"/>
      <c r="D25" s="78"/>
      <c r="E25" s="83"/>
      <c r="F25" s="80"/>
      <c r="G25" s="79"/>
      <c r="H25" s="77"/>
      <c r="I25" s="79"/>
      <c r="J25" s="80"/>
      <c r="K25" s="79"/>
      <c r="L25" s="77"/>
      <c r="M25" s="79"/>
      <c r="N25" s="80"/>
      <c r="O25" s="79"/>
      <c r="P25" s="77"/>
      <c r="Q25" s="79"/>
      <c r="R25" s="80"/>
      <c r="S25" s="79"/>
      <c r="T25" s="77"/>
      <c r="U25" s="79"/>
      <c r="V25" s="80"/>
      <c r="W25" s="78"/>
      <c r="X25" s="81"/>
      <c r="Y25" s="41"/>
    </row>
    <row r="26" spans="1:25" ht="17" x14ac:dyDescent="0.2">
      <c r="A26" s="127" t="s">
        <v>126</v>
      </c>
      <c r="B26" s="115"/>
      <c r="C26" s="78"/>
      <c r="D26" s="78"/>
      <c r="E26" s="83"/>
      <c r="F26" s="80"/>
      <c r="G26" s="79"/>
      <c r="H26" s="77"/>
      <c r="I26" s="79"/>
      <c r="J26" s="80"/>
      <c r="K26" s="79"/>
      <c r="L26" s="77"/>
      <c r="M26" s="79"/>
      <c r="N26" s="80"/>
      <c r="O26" s="79"/>
      <c r="P26" s="79"/>
      <c r="Q26" s="83"/>
      <c r="R26" s="80"/>
      <c r="S26" s="79"/>
      <c r="T26" s="77"/>
      <c r="U26" s="79"/>
      <c r="V26" s="80"/>
      <c r="W26" s="78"/>
      <c r="X26" s="81"/>
      <c r="Y26" s="41"/>
    </row>
    <row r="27" spans="1:25" ht="17" x14ac:dyDescent="0.2">
      <c r="A27" s="123" t="s">
        <v>121</v>
      </c>
      <c r="B27" s="144" t="s">
        <v>134</v>
      </c>
      <c r="C27" s="112"/>
      <c r="D27" s="77"/>
      <c r="E27" s="79"/>
      <c r="F27" s="80"/>
      <c r="G27" s="79"/>
      <c r="H27" s="77"/>
      <c r="I27" s="79"/>
      <c r="J27" s="80"/>
      <c r="K27" s="79"/>
      <c r="L27" s="77"/>
      <c r="M27" s="79"/>
      <c r="N27" s="80"/>
      <c r="O27" s="79"/>
      <c r="P27" s="77"/>
      <c r="Q27" s="79"/>
      <c r="R27" s="80"/>
      <c r="S27" s="79"/>
      <c r="T27" s="77"/>
      <c r="U27" s="79"/>
      <c r="V27" s="80"/>
      <c r="W27" s="78"/>
      <c r="X27" s="81"/>
      <c r="Y27" s="41"/>
    </row>
    <row r="28" spans="1:25" ht="15" customHeight="1" x14ac:dyDescent="0.2">
      <c r="A28" s="123" t="s">
        <v>122</v>
      </c>
      <c r="B28" s="114" t="s">
        <v>125</v>
      </c>
      <c r="C28" s="157" t="s">
        <v>41</v>
      </c>
      <c r="D28" s="158"/>
      <c r="E28" s="79"/>
      <c r="F28" s="80"/>
      <c r="G28" s="79"/>
      <c r="H28" s="77"/>
      <c r="I28" s="79"/>
      <c r="J28" s="80"/>
      <c r="K28" s="79"/>
      <c r="L28" s="77"/>
      <c r="M28" s="79"/>
      <c r="N28" s="80"/>
      <c r="O28" s="79"/>
      <c r="P28" s="77"/>
      <c r="T28" s="77"/>
      <c r="U28" s="79"/>
      <c r="V28" s="80"/>
      <c r="W28" s="78"/>
      <c r="X28" s="81"/>
      <c r="Y28" s="41"/>
    </row>
    <row r="29" spans="1:25" ht="15" customHeight="1" x14ac:dyDescent="0.2">
      <c r="A29" s="124" t="s">
        <v>123</v>
      </c>
      <c r="B29" s="129" t="s">
        <v>124</v>
      </c>
      <c r="C29" s="159"/>
      <c r="D29" s="160"/>
      <c r="E29" s="79"/>
      <c r="F29" s="80"/>
      <c r="G29" s="79"/>
      <c r="H29" s="77"/>
      <c r="I29" s="79"/>
      <c r="J29" s="80"/>
      <c r="K29" s="79"/>
      <c r="L29" s="77"/>
      <c r="M29" s="79"/>
      <c r="N29" s="80"/>
      <c r="O29" s="79"/>
      <c r="P29" s="77"/>
      <c r="Q29" s="79"/>
      <c r="R29" s="80"/>
      <c r="S29" s="79"/>
      <c r="T29" s="77"/>
      <c r="U29" s="79"/>
      <c r="V29" s="80"/>
      <c r="W29" s="78"/>
      <c r="X29" s="81"/>
      <c r="Y29" s="41"/>
    </row>
    <row r="30" spans="1:25" ht="22" thickBot="1" x14ac:dyDescent="0.3">
      <c r="A30" s="128"/>
      <c r="B30" s="114"/>
      <c r="C30" s="161"/>
      <c r="D30" s="162"/>
      <c r="E30" s="171" t="s">
        <v>1</v>
      </c>
      <c r="F30" s="172"/>
      <c r="G30" s="169" t="e">
        <f>G10+1</f>
        <v>#VALUE!</v>
      </c>
      <c r="H30" s="170"/>
      <c r="I30" s="172" t="s">
        <v>1</v>
      </c>
      <c r="J30" s="172"/>
      <c r="K30" s="49" t="e">
        <f>K10+1</f>
        <v>#VALUE!</v>
      </c>
      <c r="L30" s="50"/>
      <c r="M30" s="172" t="s">
        <v>1</v>
      </c>
      <c r="N30" s="172"/>
      <c r="O30" s="169" t="e">
        <f>O10+1</f>
        <v>#VALUE!</v>
      </c>
      <c r="P30" s="170"/>
      <c r="Q30" s="172" t="s">
        <v>1</v>
      </c>
      <c r="R30" s="172"/>
      <c r="S30" s="169" t="e">
        <f>S10+1</f>
        <v>#VALUE!</v>
      </c>
      <c r="T30" s="170"/>
      <c r="U30" s="172"/>
      <c r="V30" s="172"/>
      <c r="W30" s="169"/>
      <c r="X30" s="201"/>
      <c r="Y30" s="41"/>
    </row>
    <row r="31" spans="1:25" x14ac:dyDescent="0.2">
      <c r="C31" s="10" t="s">
        <v>3</v>
      </c>
      <c r="D31" s="11" t="s">
        <v>42</v>
      </c>
      <c r="E31" s="9" t="s">
        <v>2</v>
      </c>
      <c r="F31" s="10" t="s">
        <v>3</v>
      </c>
      <c r="G31" s="10" t="s">
        <v>4</v>
      </c>
      <c r="H31" s="11" t="s">
        <v>53</v>
      </c>
      <c r="I31" s="10" t="s">
        <v>2</v>
      </c>
      <c r="J31" s="10" t="s">
        <v>3</v>
      </c>
      <c r="K31" s="10" t="s">
        <v>4</v>
      </c>
      <c r="L31" s="11"/>
      <c r="M31" s="10" t="s">
        <v>2</v>
      </c>
      <c r="N31" s="10" t="s">
        <v>3</v>
      </c>
      <c r="O31" s="10" t="s">
        <v>4</v>
      </c>
      <c r="P31" s="11"/>
      <c r="Q31" s="10" t="s">
        <v>2</v>
      </c>
      <c r="R31" s="10" t="s">
        <v>3</v>
      </c>
      <c r="S31" s="10" t="s">
        <v>4</v>
      </c>
      <c r="T31" s="11"/>
      <c r="U31" s="10"/>
      <c r="V31" s="10"/>
      <c r="W31" s="10"/>
      <c r="X31" s="43"/>
      <c r="Y31" s="41"/>
    </row>
    <row r="32" spans="1:25" x14ac:dyDescent="0.2">
      <c r="C32" s="78"/>
      <c r="D32" s="77"/>
      <c r="E32" s="79"/>
      <c r="F32" s="80"/>
      <c r="G32" s="79"/>
      <c r="H32" s="77"/>
      <c r="I32" s="79"/>
      <c r="J32" s="80"/>
      <c r="K32" s="79"/>
      <c r="L32" s="77"/>
      <c r="M32" s="79"/>
      <c r="N32" s="80"/>
      <c r="O32" s="79"/>
      <c r="P32" s="77"/>
      <c r="T32" s="77"/>
      <c r="U32" s="79"/>
      <c r="V32" s="80"/>
      <c r="W32" s="78"/>
      <c r="X32" s="81"/>
      <c r="Y32" s="41"/>
    </row>
    <row r="33" spans="2:25" x14ac:dyDescent="0.2">
      <c r="C33" s="78"/>
      <c r="D33" s="77"/>
      <c r="E33" s="79"/>
      <c r="F33" s="80"/>
      <c r="G33" s="79"/>
      <c r="H33" s="77"/>
      <c r="I33" s="79"/>
      <c r="J33" s="80"/>
      <c r="K33" s="79"/>
      <c r="L33" s="77"/>
      <c r="M33" s="79"/>
      <c r="N33" s="80"/>
      <c r="O33" s="79"/>
      <c r="P33" s="77"/>
      <c r="T33" s="77"/>
      <c r="U33" s="79"/>
      <c r="V33" s="80"/>
      <c r="W33" s="78"/>
      <c r="X33" s="81"/>
      <c r="Y33" s="41"/>
    </row>
    <row r="34" spans="2:25" x14ac:dyDescent="0.2">
      <c r="C34" s="78"/>
      <c r="D34" s="77"/>
      <c r="E34" s="79"/>
      <c r="F34" s="80"/>
      <c r="G34" s="79"/>
      <c r="H34" s="77"/>
      <c r="I34" s="79"/>
      <c r="J34" s="80"/>
      <c r="K34" s="79"/>
      <c r="L34" s="77"/>
      <c r="M34" s="79"/>
      <c r="N34" s="80"/>
      <c r="O34" s="79"/>
      <c r="P34" s="77"/>
      <c r="Q34" s="79"/>
      <c r="R34" s="80"/>
      <c r="S34" s="79"/>
      <c r="T34" s="77"/>
      <c r="U34" s="79"/>
      <c r="V34" s="80"/>
      <c r="W34" s="78"/>
      <c r="X34" s="81"/>
      <c r="Y34" s="41"/>
    </row>
    <row r="35" spans="2:25" ht="17" thickBot="1" x14ac:dyDescent="0.25">
      <c r="C35" s="87"/>
      <c r="D35" s="84"/>
      <c r="E35" s="85"/>
      <c r="F35" s="86"/>
      <c r="G35" s="87"/>
      <c r="H35" s="84"/>
      <c r="I35" s="87"/>
      <c r="J35" s="86"/>
      <c r="K35" s="87"/>
      <c r="L35" s="84"/>
      <c r="M35" s="87"/>
      <c r="N35" s="86"/>
      <c r="O35" s="87"/>
      <c r="P35" s="84"/>
      <c r="Q35" s="87"/>
      <c r="R35" s="86"/>
      <c r="S35" s="87"/>
      <c r="T35" s="84"/>
      <c r="U35" s="87"/>
      <c r="V35" s="86"/>
      <c r="W35" s="87"/>
      <c r="X35" s="88"/>
      <c r="Y35" s="42"/>
    </row>
    <row r="36" spans="2:25" ht="16.5" customHeight="1" x14ac:dyDescent="0.2">
      <c r="C36" s="7"/>
      <c r="D36" s="12"/>
      <c r="E36" s="7"/>
      <c r="F36" s="22"/>
      <c r="G36" s="7"/>
      <c r="H36" s="7"/>
      <c r="I36" s="7"/>
      <c r="J36" s="22"/>
      <c r="K36" s="7"/>
      <c r="L36" s="7"/>
      <c r="M36" s="7"/>
      <c r="N36" s="22"/>
      <c r="O36" s="7"/>
      <c r="P36" s="7"/>
      <c r="Q36" s="7"/>
      <c r="R36" s="22"/>
      <c r="S36" s="7"/>
      <c r="T36" s="7"/>
      <c r="U36" s="7"/>
      <c r="V36" s="22"/>
      <c r="W36" s="7"/>
      <c r="X36" s="204" t="str">
        <f>IF(X39&gt;=(T6),"Minimum Units Met!","Short Units")</f>
        <v>Short Units</v>
      </c>
      <c r="Y36" s="205"/>
    </row>
    <row r="37" spans="2:25" ht="16.5" customHeight="1" x14ac:dyDescent="0.2">
      <c r="C37" s="7"/>
      <c r="D37" s="7"/>
      <c r="E37" s="7"/>
      <c r="F37" s="22"/>
      <c r="G37" s="7"/>
      <c r="H37" s="7"/>
      <c r="I37" s="7"/>
      <c r="J37" s="22"/>
      <c r="K37" s="7"/>
      <c r="L37" s="7"/>
      <c r="M37" s="7"/>
      <c r="N37" s="22"/>
      <c r="O37" s="7"/>
      <c r="P37" s="7"/>
      <c r="Q37" s="7"/>
      <c r="R37" s="22"/>
      <c r="S37" s="7"/>
      <c r="T37" s="7"/>
      <c r="U37" s="7"/>
      <c r="V37" s="22"/>
      <c r="W37" s="7"/>
      <c r="X37" s="206"/>
      <c r="Y37" s="207"/>
    </row>
    <row r="38" spans="2:25" ht="17.25" customHeight="1" thickBot="1" x14ac:dyDescent="0.25">
      <c r="C38" s="149" t="s">
        <v>60</v>
      </c>
      <c r="D38" s="150"/>
      <c r="E38" s="7"/>
      <c r="F38" s="105" t="s">
        <v>43</v>
      </c>
      <c r="G38" s="7"/>
      <c r="H38" s="7"/>
      <c r="I38" s="7"/>
      <c r="J38" s="105" t="s">
        <v>44</v>
      </c>
      <c r="K38" s="7"/>
      <c r="L38" s="7"/>
      <c r="M38" s="7"/>
      <c r="N38" s="105" t="s">
        <v>45</v>
      </c>
      <c r="O38" s="7"/>
      <c r="P38" s="7"/>
      <c r="Q38" s="7"/>
      <c r="R38" s="105" t="s">
        <v>46</v>
      </c>
      <c r="S38" s="7"/>
      <c r="T38" s="7"/>
      <c r="U38" s="7"/>
      <c r="V38" s="107"/>
      <c r="W38" s="7"/>
      <c r="X38" s="208"/>
      <c r="Y38" s="209"/>
    </row>
    <row r="39" spans="2:25" ht="17" thickBot="1" x14ac:dyDescent="0.25">
      <c r="C39" s="155">
        <f>SUM(C12:C27,C32:C35)</f>
        <v>0</v>
      </c>
      <c r="D39" s="156"/>
      <c r="E39" s="7"/>
      <c r="F39" s="13">
        <f>SUM(F12:F35)</f>
        <v>0</v>
      </c>
      <c r="G39" s="7"/>
      <c r="H39" s="7"/>
      <c r="I39" s="7"/>
      <c r="J39" s="13">
        <f>SUM(J12:J35)</f>
        <v>0</v>
      </c>
      <c r="K39" s="7"/>
      <c r="L39" s="7"/>
      <c r="M39" s="7"/>
      <c r="N39" s="13">
        <f>SUM(N12:N35)</f>
        <v>0</v>
      </c>
      <c r="O39" s="7"/>
      <c r="P39" s="7"/>
      <c r="Q39" s="7"/>
      <c r="R39" s="13">
        <f>SUM(R12:R35)</f>
        <v>0</v>
      </c>
      <c r="S39" s="7"/>
      <c r="T39" s="7"/>
      <c r="U39" s="7"/>
      <c r="V39" s="13"/>
      <c r="W39" s="23"/>
      <c r="X39" s="212">
        <f>SUM(C39:V39)</f>
        <v>0</v>
      </c>
      <c r="Y39" s="213"/>
    </row>
    <row r="40" spans="2:25" ht="18" thickTop="1" thickBot="1" x14ac:dyDescent="0.25">
      <c r="C40" s="7"/>
      <c r="D40" s="7"/>
      <c r="E40" s="7"/>
      <c r="F40" s="7"/>
      <c r="G40" s="4"/>
      <c r="H40" s="4"/>
      <c r="I40" s="4"/>
      <c r="J40" s="4"/>
      <c r="K40" s="7"/>
      <c r="L40" s="7"/>
      <c r="M40" s="7"/>
      <c r="N40" s="7"/>
      <c r="O40" s="7"/>
      <c r="P40" s="7"/>
      <c r="Q40" s="7"/>
      <c r="R40" s="7"/>
      <c r="S40" s="7"/>
      <c r="T40" s="7"/>
      <c r="U40" s="7"/>
      <c r="V40" s="7"/>
      <c r="W40" s="7"/>
      <c r="X40" s="210" t="s">
        <v>52</v>
      </c>
      <c r="Y40" s="211"/>
    </row>
    <row r="41" spans="2:25" x14ac:dyDescent="0.2">
      <c r="C41" s="145" t="s">
        <v>51</v>
      </c>
      <c r="D41" s="146"/>
      <c r="E41" s="145" t="s">
        <v>40</v>
      </c>
      <c r="F41" s="146"/>
      <c r="G41" s="14" t="s">
        <v>18</v>
      </c>
      <c r="H41" s="14" t="s">
        <v>19</v>
      </c>
      <c r="I41" s="14" t="s">
        <v>20</v>
      </c>
      <c r="J41" s="15" t="s">
        <v>21</v>
      </c>
      <c r="K41" s="15" t="s">
        <v>10</v>
      </c>
      <c r="L41" s="15" t="s">
        <v>22</v>
      </c>
      <c r="M41" s="104" t="s">
        <v>23</v>
      </c>
      <c r="N41" s="140" t="s">
        <v>24</v>
      </c>
      <c r="O41" s="106" t="s">
        <v>25</v>
      </c>
      <c r="P41" s="104" t="s">
        <v>26</v>
      </c>
      <c r="Q41" s="140" t="s">
        <v>27</v>
      </c>
      <c r="R41" s="106" t="s">
        <v>88</v>
      </c>
      <c r="S41" s="15" t="s">
        <v>29</v>
      </c>
      <c r="T41" s="104" t="s">
        <v>30</v>
      </c>
      <c r="U41" s="140" t="s">
        <v>31</v>
      </c>
      <c r="V41" s="106" t="s">
        <v>34</v>
      </c>
      <c r="W41" s="106" t="s">
        <v>133</v>
      </c>
      <c r="X41" s="24" t="s">
        <v>35</v>
      </c>
    </row>
    <row r="42" spans="2:25" ht="17" thickBot="1" x14ac:dyDescent="0.25">
      <c r="C42" s="147"/>
      <c r="D42" s="148"/>
      <c r="E42" s="147"/>
      <c r="F42" s="148"/>
      <c r="G42" s="14">
        <f>COUNTIF(D12:X35,"A.1")</f>
        <v>0</v>
      </c>
      <c r="H42" s="130">
        <f>COUNTIF(D12:X35,"A.2")</f>
        <v>0</v>
      </c>
      <c r="I42" s="130">
        <f>COUNTIF(D12:X35,"A.3")</f>
        <v>0</v>
      </c>
      <c r="J42" s="130">
        <f>COUNTIF(E12:X35,"B.1")</f>
        <v>0</v>
      </c>
      <c r="K42" s="130">
        <f>COUNTIF(D12:X35,"B.2")</f>
        <v>0</v>
      </c>
      <c r="L42" s="130">
        <f>COUNTIF(D12:X35,"B.3")</f>
        <v>0</v>
      </c>
      <c r="M42" s="131">
        <f>COUNTIF(D12:X35,"B.4")</f>
        <v>0</v>
      </c>
      <c r="N42" s="143">
        <f>COUNTIF(D12:X35,"B.5")</f>
        <v>0</v>
      </c>
      <c r="O42" s="132">
        <f>COUNTIF(D12:X35,"C.1")</f>
        <v>0</v>
      </c>
      <c r="P42" s="131">
        <f>COUNTIF(D12:X35,"C.2")</f>
        <v>0</v>
      </c>
      <c r="Q42" s="141">
        <f>COUNTIF(D12:X35,"C.3")</f>
        <v>0</v>
      </c>
      <c r="R42" s="132">
        <v>0</v>
      </c>
      <c r="S42" s="130">
        <f>COUNTIF(D12:X35,"D.1")</f>
        <v>0</v>
      </c>
      <c r="T42" s="131">
        <f>COUNTIF(D12:X35,"D.2")</f>
        <v>0</v>
      </c>
      <c r="U42" s="141">
        <f>COUNTIF(D12:X35,"D.3")</f>
        <v>0</v>
      </c>
      <c r="V42" s="139">
        <f>COUNTIF(D12:X35,"D.4")</f>
        <v>0</v>
      </c>
      <c r="W42" s="132">
        <f>COUNTIF(D12:X35,"E")</f>
        <v>0</v>
      </c>
      <c r="X42" s="134">
        <f>COUNTIF(D12:X35,"Z")</f>
        <v>0</v>
      </c>
    </row>
    <row r="43" spans="2:25" ht="51" customHeight="1" thickBot="1" x14ac:dyDescent="0.25">
      <c r="C43" s="16"/>
      <c r="D43" s="16"/>
      <c r="E43" s="16"/>
      <c r="F43" s="16"/>
      <c r="G43" s="16"/>
      <c r="H43" s="133"/>
      <c r="I43" s="133"/>
      <c r="J43" s="133"/>
      <c r="K43" s="133"/>
      <c r="L43" s="133"/>
      <c r="M43" s="133"/>
      <c r="N43" s="142"/>
      <c r="O43" s="133"/>
      <c r="P43" s="133"/>
      <c r="Q43" s="16"/>
      <c r="R43" s="133"/>
      <c r="S43" s="133"/>
      <c r="T43" s="133"/>
      <c r="U43" s="16"/>
      <c r="V43" s="133"/>
      <c r="W43" s="133"/>
      <c r="X43" s="135"/>
    </row>
    <row r="44" spans="2:25" ht="15.75" customHeight="1" thickBot="1" x14ac:dyDescent="0.25">
      <c r="C44" s="118"/>
      <c r="D44" s="96"/>
      <c r="E44" s="96"/>
      <c r="F44" s="95"/>
      <c r="G44" s="95"/>
      <c r="H44" s="95"/>
      <c r="I44" s="95"/>
      <c r="J44" s="95"/>
      <c r="K44" s="95"/>
      <c r="L44" s="95"/>
      <c r="M44" s="95"/>
      <c r="N44" s="95"/>
      <c r="O44" s="95"/>
      <c r="P44" s="95"/>
      <c r="Q44" s="95"/>
      <c r="R44" s="95"/>
      <c r="S44" s="95"/>
      <c r="T44" s="95"/>
      <c r="U44" s="95"/>
      <c r="V44" s="95"/>
      <c r="W44" s="95"/>
      <c r="X44" s="95"/>
      <c r="Y44" s="95"/>
    </row>
    <row r="45" spans="2:25" ht="15" customHeight="1" x14ac:dyDescent="0.25">
      <c r="B45" s="114"/>
      <c r="C45" s="118"/>
      <c r="D45" s="96"/>
      <c r="E45" s="96"/>
      <c r="F45" s="95"/>
      <c r="G45" s="95"/>
      <c r="H45" s="95"/>
      <c r="I45" s="95"/>
      <c r="J45" s="95"/>
      <c r="K45" s="95"/>
      <c r="L45" s="95"/>
      <c r="M45" s="95"/>
      <c r="N45" s="95"/>
      <c r="O45" s="95"/>
      <c r="P45" s="95"/>
      <c r="Q45" s="95"/>
      <c r="R45" s="95"/>
      <c r="S45" s="95"/>
      <c r="T45" s="214" t="s">
        <v>75</v>
      </c>
      <c r="U45" s="215"/>
      <c r="V45" s="215"/>
      <c r="W45" s="215"/>
      <c r="X45" s="215"/>
      <c r="Y45" s="216"/>
    </row>
    <row r="46" spans="2:25" ht="15" customHeight="1" x14ac:dyDescent="0.2">
      <c r="B46" s="114"/>
      <c r="C46" s="118"/>
      <c r="D46" s="96"/>
      <c r="E46" s="96"/>
      <c r="F46" s="95"/>
      <c r="G46" s="95"/>
      <c r="H46" s="95"/>
      <c r="I46" s="95"/>
      <c r="J46" s="95"/>
      <c r="K46" s="95"/>
      <c r="L46" s="95"/>
      <c r="M46" s="95"/>
      <c r="N46" s="95"/>
      <c r="O46" s="95"/>
      <c r="P46" s="95"/>
      <c r="Q46" s="95"/>
      <c r="R46" s="95"/>
      <c r="S46" s="95"/>
      <c r="T46" s="89"/>
      <c r="U46" s="90"/>
      <c r="V46" s="90"/>
      <c r="W46" s="90"/>
      <c r="X46" s="90"/>
      <c r="Y46" s="91"/>
    </row>
    <row r="47" spans="2:25" x14ac:dyDescent="0.2">
      <c r="B47" s="114"/>
      <c r="C47" s="90"/>
      <c r="D47" s="95"/>
      <c r="E47" s="95"/>
      <c r="F47" s="95"/>
      <c r="G47" s="95"/>
      <c r="H47" s="95"/>
      <c r="I47" s="95"/>
      <c r="J47" s="95"/>
      <c r="K47" s="95"/>
      <c r="L47" s="95"/>
      <c r="M47" s="95"/>
      <c r="N47" s="95"/>
      <c r="O47" s="95"/>
      <c r="P47" s="95"/>
      <c r="Q47" s="95"/>
      <c r="R47" s="95"/>
      <c r="S47" s="95"/>
      <c r="T47" s="202" t="s">
        <v>72</v>
      </c>
      <c r="U47" s="203"/>
      <c r="V47" s="90"/>
      <c r="W47" s="90"/>
      <c r="X47" s="90"/>
      <c r="Y47" s="91"/>
    </row>
    <row r="48" spans="2:25" x14ac:dyDescent="0.2">
      <c r="B48" s="114"/>
      <c r="C48" s="90"/>
      <c r="D48" s="95"/>
      <c r="E48" s="95"/>
      <c r="F48" s="95"/>
      <c r="G48" s="95"/>
      <c r="H48" s="95"/>
      <c r="I48" s="95"/>
      <c r="J48" s="95"/>
      <c r="K48" s="95"/>
      <c r="L48" s="95"/>
      <c r="M48" s="95"/>
      <c r="N48" s="95"/>
      <c r="O48" s="95"/>
      <c r="P48" s="95"/>
      <c r="Q48" s="95"/>
      <c r="R48" s="95"/>
      <c r="S48" s="95"/>
      <c r="T48" s="89"/>
      <c r="U48" s="90"/>
      <c r="V48" s="90"/>
      <c r="W48" s="90"/>
      <c r="X48" s="90"/>
      <c r="Y48" s="91"/>
    </row>
    <row r="49" spans="2:25" x14ac:dyDescent="0.2">
      <c r="B49" s="114"/>
      <c r="C49" s="90"/>
      <c r="D49" s="95"/>
      <c r="E49" s="95"/>
      <c r="F49" s="95"/>
      <c r="G49" s="95"/>
      <c r="H49" s="95"/>
      <c r="I49" s="95"/>
      <c r="J49" s="95"/>
      <c r="K49" s="95"/>
      <c r="L49" s="95"/>
      <c r="M49" s="95"/>
      <c r="N49" s="95"/>
      <c r="O49" s="95"/>
      <c r="P49" s="95"/>
      <c r="Q49" s="95"/>
      <c r="R49" s="95"/>
      <c r="S49" s="95"/>
      <c r="T49" s="202" t="s">
        <v>74</v>
      </c>
      <c r="U49" s="203"/>
      <c r="V49" s="90"/>
      <c r="W49" s="90"/>
      <c r="X49" s="90"/>
      <c r="Y49" s="91"/>
    </row>
    <row r="50" spans="2:25" x14ac:dyDescent="0.2">
      <c r="B50" s="114"/>
      <c r="C50" s="90"/>
      <c r="D50" s="95"/>
      <c r="E50" s="95"/>
      <c r="F50" s="95"/>
      <c r="G50" s="95"/>
      <c r="H50" s="95"/>
      <c r="I50" s="95"/>
      <c r="J50" s="95"/>
      <c r="K50" s="95"/>
      <c r="L50" s="95"/>
      <c r="M50" s="95"/>
      <c r="N50" s="95"/>
      <c r="O50" s="95"/>
      <c r="P50" s="95"/>
      <c r="Q50" s="95"/>
      <c r="R50" s="95"/>
      <c r="S50" s="95"/>
      <c r="T50" s="89"/>
      <c r="U50" s="90"/>
      <c r="V50" s="90"/>
      <c r="W50" s="90"/>
      <c r="X50" s="90"/>
      <c r="Y50" s="91"/>
    </row>
    <row r="51" spans="2:25" x14ac:dyDescent="0.2">
      <c r="B51" s="114"/>
      <c r="C51" s="90"/>
      <c r="D51" s="95"/>
      <c r="E51" s="95"/>
      <c r="F51" s="95"/>
      <c r="G51" s="95"/>
      <c r="H51" s="95"/>
      <c r="I51" s="95"/>
      <c r="J51" s="95"/>
      <c r="K51" s="95"/>
      <c r="L51" s="95"/>
      <c r="M51" s="95"/>
      <c r="N51" s="95"/>
      <c r="O51" s="95"/>
      <c r="P51" s="95"/>
      <c r="Q51" s="95"/>
      <c r="R51" s="95"/>
      <c r="S51" s="95"/>
      <c r="T51" s="202" t="s">
        <v>73</v>
      </c>
      <c r="U51" s="203"/>
      <c r="V51" s="90"/>
      <c r="W51" s="90"/>
      <c r="X51" s="90"/>
      <c r="Y51" s="91"/>
    </row>
    <row r="52" spans="2:25" x14ac:dyDescent="0.2">
      <c r="B52" s="114"/>
      <c r="C52" s="90"/>
      <c r="D52" s="95"/>
      <c r="E52" s="95"/>
      <c r="F52" s="95"/>
      <c r="G52" s="95"/>
      <c r="H52" s="95"/>
      <c r="I52" s="95"/>
      <c r="J52" s="95"/>
      <c r="K52" s="95"/>
      <c r="L52" s="95"/>
      <c r="M52" s="95"/>
      <c r="N52" s="95"/>
      <c r="O52" s="95"/>
      <c r="P52" s="95"/>
      <c r="Q52" s="95"/>
      <c r="R52" s="95"/>
      <c r="S52" s="95"/>
      <c r="T52" s="89"/>
      <c r="U52" s="90"/>
      <c r="V52" s="90"/>
      <c r="W52" s="90"/>
      <c r="X52" s="90"/>
      <c r="Y52" s="91"/>
    </row>
    <row r="53" spans="2:25" x14ac:dyDescent="0.2">
      <c r="B53" s="114"/>
      <c r="C53" s="90"/>
      <c r="D53" s="95"/>
      <c r="E53" s="95"/>
      <c r="F53" s="95"/>
      <c r="G53" s="95"/>
      <c r="H53" s="95"/>
      <c r="I53" s="95"/>
      <c r="J53" s="95"/>
      <c r="K53" s="95"/>
      <c r="L53" s="95"/>
      <c r="M53" s="95"/>
      <c r="N53" s="95"/>
      <c r="O53" s="95"/>
      <c r="P53" s="95"/>
      <c r="Q53" s="95"/>
      <c r="R53" s="95"/>
      <c r="S53" s="95"/>
      <c r="T53" s="89"/>
      <c r="U53" s="90"/>
      <c r="V53" s="90"/>
      <c r="W53" s="90"/>
      <c r="X53" s="90"/>
      <c r="Y53" s="91"/>
    </row>
    <row r="54" spans="2:25" x14ac:dyDescent="0.2">
      <c r="B54" s="114"/>
      <c r="C54" s="90"/>
      <c r="D54" s="95"/>
      <c r="E54" s="95"/>
      <c r="F54" s="95"/>
      <c r="G54" s="95"/>
      <c r="H54" s="95"/>
      <c r="I54" s="95"/>
      <c r="J54" s="95"/>
      <c r="K54" s="95"/>
      <c r="L54" s="95"/>
      <c r="M54" s="95"/>
      <c r="N54" s="95"/>
      <c r="O54" s="95"/>
      <c r="P54" s="95"/>
      <c r="Q54" s="95"/>
      <c r="R54" s="95"/>
      <c r="S54" s="95"/>
      <c r="T54" s="89"/>
      <c r="U54" s="90"/>
      <c r="V54" s="90"/>
      <c r="W54" s="90"/>
      <c r="X54" s="90"/>
      <c r="Y54" s="91"/>
    </row>
    <row r="55" spans="2:25" ht="17" thickBot="1" x14ac:dyDescent="0.25">
      <c r="B55" s="114"/>
      <c r="C55" s="90"/>
      <c r="D55" s="95"/>
      <c r="E55" s="95"/>
      <c r="F55" s="95"/>
      <c r="G55" s="95"/>
      <c r="H55" s="95"/>
      <c r="I55" s="95"/>
      <c r="J55" s="95"/>
      <c r="K55" s="95"/>
      <c r="L55" s="95"/>
      <c r="M55" s="95"/>
      <c r="N55" s="95"/>
      <c r="O55" s="95"/>
      <c r="P55" s="95"/>
      <c r="Q55" s="95"/>
      <c r="R55" s="95"/>
      <c r="S55" s="95"/>
      <c r="T55" s="92"/>
      <c r="U55" s="93"/>
      <c r="V55" s="93"/>
      <c r="W55" s="93"/>
      <c r="X55" s="93"/>
      <c r="Y55" s="94"/>
    </row>
    <row r="56" spans="2:25" x14ac:dyDescent="0.2">
      <c r="B56" s="114"/>
      <c r="C56" s="90"/>
      <c r="D56" s="95"/>
      <c r="E56" s="95"/>
      <c r="F56" s="95"/>
      <c r="G56" s="95"/>
      <c r="H56" s="95"/>
      <c r="I56" s="95"/>
      <c r="J56" s="95"/>
      <c r="K56" s="95"/>
      <c r="L56" s="95"/>
      <c r="M56" s="95"/>
      <c r="N56" s="95"/>
      <c r="O56" s="95"/>
      <c r="P56" s="95"/>
      <c r="Q56" s="95"/>
      <c r="R56" s="95"/>
      <c r="S56" s="95"/>
      <c r="T56" s="95"/>
      <c r="U56" s="95"/>
      <c r="V56" s="95"/>
      <c r="W56" s="95"/>
      <c r="X56" s="95"/>
      <c r="Y56" s="95"/>
    </row>
    <row r="57" spans="2:25" x14ac:dyDescent="0.2">
      <c r="B57" s="114"/>
      <c r="C57" s="90"/>
      <c r="D57" s="95"/>
      <c r="E57" s="95"/>
      <c r="F57" s="95"/>
      <c r="G57" s="95"/>
      <c r="H57" s="95"/>
      <c r="I57" s="95"/>
      <c r="J57" s="95"/>
      <c r="K57" s="95"/>
      <c r="L57" s="95"/>
      <c r="M57" s="95"/>
      <c r="N57" s="95"/>
      <c r="O57" s="95"/>
      <c r="P57" s="95"/>
      <c r="Q57" s="95"/>
      <c r="R57" s="95"/>
      <c r="S57" s="95"/>
      <c r="T57" s="95"/>
      <c r="U57" s="95"/>
      <c r="V57" s="95"/>
      <c r="W57" s="95"/>
      <c r="X57" s="95"/>
      <c r="Y57" s="95"/>
    </row>
    <row r="58" spans="2:25" x14ac:dyDescent="0.2">
      <c r="B58" s="114"/>
      <c r="C58" s="90"/>
      <c r="D58" s="95"/>
      <c r="E58" s="95"/>
      <c r="F58" s="95"/>
      <c r="G58" s="95"/>
      <c r="H58" s="95"/>
      <c r="I58" s="95"/>
      <c r="J58" s="95"/>
      <c r="K58" s="95"/>
      <c r="L58" s="95"/>
      <c r="M58" s="95"/>
      <c r="N58" s="95"/>
      <c r="O58" s="95"/>
      <c r="P58" s="95"/>
      <c r="Q58" s="95"/>
      <c r="R58" s="95"/>
      <c r="S58" s="95"/>
      <c r="T58" s="95"/>
      <c r="U58" s="95"/>
      <c r="V58" s="95"/>
      <c r="W58" s="95"/>
      <c r="X58" s="97" t="s">
        <v>127</v>
      </c>
      <c r="Y58" s="95"/>
    </row>
    <row r="59" spans="2:25" x14ac:dyDescent="0.2">
      <c r="B59" s="114"/>
      <c r="C59" s="90"/>
      <c r="D59" s="95"/>
      <c r="E59" s="95"/>
      <c r="F59" s="95"/>
      <c r="G59" s="95"/>
      <c r="H59" s="95"/>
      <c r="I59" s="95"/>
      <c r="J59" s="95"/>
      <c r="K59" s="95"/>
      <c r="L59" s="95"/>
      <c r="M59" s="95"/>
      <c r="N59" s="95"/>
      <c r="O59" s="95"/>
      <c r="P59" s="95"/>
      <c r="Q59" s="95"/>
      <c r="R59" s="95"/>
      <c r="S59" s="95"/>
      <c r="T59" s="95"/>
      <c r="U59" s="95"/>
      <c r="V59" s="95"/>
      <c r="W59" s="95"/>
      <c r="X59" s="97" t="s">
        <v>128</v>
      </c>
      <c r="Y59" s="95"/>
    </row>
    <row r="60" spans="2:25" x14ac:dyDescent="0.2">
      <c r="B60" s="114"/>
    </row>
  </sheetData>
  <dataConsolidate/>
  <mergeCells count="67">
    <mergeCell ref="T49:U49"/>
    <mergeCell ref="T51:U51"/>
    <mergeCell ref="X36:Y38"/>
    <mergeCell ref="X40:Y40"/>
    <mergeCell ref="X39:Y39"/>
    <mergeCell ref="T47:U47"/>
    <mergeCell ref="T45:Y45"/>
    <mergeCell ref="Q30:R30"/>
    <mergeCell ref="M10:N10"/>
    <mergeCell ref="W30:X30"/>
    <mergeCell ref="W18:X18"/>
    <mergeCell ref="U30:V30"/>
    <mergeCell ref="W10:X10"/>
    <mergeCell ref="O18:P18"/>
    <mergeCell ref="S18:T18"/>
    <mergeCell ref="Q10:R10"/>
    <mergeCell ref="O30:P30"/>
    <mergeCell ref="S30:T30"/>
    <mergeCell ref="O22:P22"/>
    <mergeCell ref="S22:T22"/>
    <mergeCell ref="M30:N30"/>
    <mergeCell ref="W22:X22"/>
    <mergeCell ref="Q22:R22"/>
    <mergeCell ref="L6:N6"/>
    <mergeCell ref="L7:N7"/>
    <mergeCell ref="L8:N8"/>
    <mergeCell ref="T6:T7"/>
    <mergeCell ref="D3:K5"/>
    <mergeCell ref="R6:S8"/>
    <mergeCell ref="R3:Y5"/>
    <mergeCell ref="X6:X7"/>
    <mergeCell ref="Y6:Y7"/>
    <mergeCell ref="U6:W7"/>
    <mergeCell ref="Q7:Q8"/>
    <mergeCell ref="I30:J30"/>
    <mergeCell ref="E10:F10"/>
    <mergeCell ref="G10:H10"/>
    <mergeCell ref="G18:H18"/>
    <mergeCell ref="E18:F18"/>
    <mergeCell ref="E22:F22"/>
    <mergeCell ref="U22:V22"/>
    <mergeCell ref="I9:K9"/>
    <mergeCell ref="M9:P9"/>
    <mergeCell ref="Q9:T9"/>
    <mergeCell ref="U9:X9"/>
    <mergeCell ref="M18:N18"/>
    <mergeCell ref="O10:P10"/>
    <mergeCell ref="I22:J22"/>
    <mergeCell ref="M22:N22"/>
    <mergeCell ref="Q18:R18"/>
    <mergeCell ref="U10:V10"/>
    <mergeCell ref="U18:V18"/>
    <mergeCell ref="S10:T10"/>
    <mergeCell ref="I10:J10"/>
    <mergeCell ref="I18:J18"/>
    <mergeCell ref="E41:F42"/>
    <mergeCell ref="C38:D38"/>
    <mergeCell ref="C6:D6"/>
    <mergeCell ref="C7:D7"/>
    <mergeCell ref="C41:D42"/>
    <mergeCell ref="C39:D39"/>
    <mergeCell ref="C28:D30"/>
    <mergeCell ref="C9:D10"/>
    <mergeCell ref="E9:H9"/>
    <mergeCell ref="G30:H30"/>
    <mergeCell ref="E30:F30"/>
    <mergeCell ref="G22:H22"/>
  </mergeCells>
  <phoneticPr fontId="34" type="noConversion"/>
  <conditionalFormatting sqref="G42">
    <cfRule type="iconSet" priority="12">
      <iconSet>
        <cfvo type="percent" val="0"/>
        <cfvo type="percent" val="33"/>
        <cfvo type="percent" val="67"/>
      </iconSet>
    </cfRule>
  </conditionalFormatting>
  <conditionalFormatting sqref="G42:X42">
    <cfRule type="iconSet" priority="16">
      <iconSet iconSet="3Symbols">
        <cfvo type="percent" val="0"/>
        <cfvo type="percent" val="33"/>
        <cfvo type="percent" val="67"/>
      </iconSet>
    </cfRule>
  </conditionalFormatting>
  <conditionalFormatting sqref="E20:P20 T20:X20 E21:X27 E28:P28 T28:X28 E29:X31 E34:X35 E32:P33 T32:X33 E12:X12 E13:J13 L13:X13 E14:X19">
    <cfRule type="containsText" dxfId="8" priority="1" operator="containsText" text="Minor">
      <formula>NOT(ISERROR(SEARCH("Minor",E12)))</formula>
    </cfRule>
    <cfRule type="containsText" dxfId="7" priority="2" operator="containsText" text="Major">
      <formula>NOT(ISERROR(SEARCH("Major",E12)))</formula>
    </cfRule>
  </conditionalFormatting>
  <conditionalFormatting sqref="G42:W42">
    <cfRule type="iconSet" priority="19">
      <iconSet iconSet="3Symbols">
        <cfvo type="percent" val="0"/>
        <cfvo type="percent" val="33"/>
        <cfvo type="percent" val="67"/>
      </iconSet>
    </cfRule>
  </conditionalFormatting>
  <dataValidations count="3">
    <dataValidation type="list" allowBlank="1" showInputMessage="1" showErrorMessage="1" sqref="N48:N49" xr:uid="{00000000-0002-0000-0000-000000000000}">
      <formula1>Term_Year</formula1>
    </dataValidation>
    <dataValidation type="list" allowBlank="1" showInputMessage="1" showErrorMessage="1" sqref="Y6:Y7" xr:uid="{02876F0B-6748-6049-8FD4-FDEF05CB0248}">
      <formula1>"2021, 2022, 2023, 2024, 2025, 2026, 2027, 2028, 2029, 2030"</formula1>
    </dataValidation>
    <dataValidation type="list" allowBlank="1" showInputMessage="1" showErrorMessage="1" sqref="D12" xr:uid="{2FE4A43B-E1B9-604B-81F9-65BAEF9088DC}">
      <formula1>"A.1, A.2, A.3, B.1, B.2, B.3, B.4, B.5, C.1, C.2, C.3, D.1, D.2, D.3, E, F, Z, Major, Minor, Elective"</formula1>
    </dataValidation>
  </dataValidations>
  <pageMargins left="0.25" right="0.25" top="0.75" bottom="0.75" header="0.3" footer="0.3"/>
  <pageSetup scale="47" fitToHeight="0" orientation="landscape" r:id="rId1"/>
  <ignoredErrors>
    <ignoredError sqref="C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1000000}">
          <x14:formula1>
            <xm:f>Formulas!$C$4:$C$10</xm:f>
          </x14:formula1>
          <xm:sqref>R34:R37 F20:F21 F24:F29 F32:F37 J12:J17 J20:J21 J24:J29 J32:J37 N12:N17 N20:N21 N24:N29 N32:N37 R12:R17 F13:F17 V20:V21 V24:V29 V32:V37 C32:C35 R21 R24:R27 R29 V12:V17 C12:C27</xm:sqref>
        </x14:dataValidation>
        <x14:dataValidation type="list" allowBlank="1" showInputMessage="1" showErrorMessage="1" xr:uid="{00000000-0002-0000-0000-000002000000}">
          <x14:formula1>
            <xm:f>Formulas!$E$4:$E$26</xm:f>
          </x14:formula1>
          <xm:sqref>G12:G17 G20:G21 G24:G29 G32:G37 K20:K21 K24:K29 K32:K37 O12:O17 O20:O21 W32:W37 O32:O37 O24:O29 S12:S17 W20:W21 W24:W29 S21 S24:S27 S29 W12:W17 S34:S37 K12 K14:K17</xm:sqref>
        </x14:dataValidation>
        <x14:dataValidation type="list" allowBlank="1" showInputMessage="1" showErrorMessage="1" xr:uid="{00000000-0002-0000-0000-000003000000}">
          <x14:formula1>
            <xm:f>Formulas!$E$4:$E$23</xm:f>
          </x14:formula1>
          <xm:sqref>D32:D35 D13:D27</xm:sqref>
        </x14:dataValidation>
        <x14:dataValidation type="list" allowBlank="1" showInputMessage="1" showErrorMessage="1" xr:uid="{00000000-0002-0000-0000-000004000000}">
          <x14:formula1>
            <xm:f>Formulas!$G$5:$G$8</xm:f>
          </x14:formula1>
          <xm:sqref>X6:X7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O68"/>
  <sheetViews>
    <sheetView topLeftCell="A36" workbookViewId="0">
      <selection activeCell="D4" sqref="D4"/>
    </sheetView>
  </sheetViews>
  <sheetFormatPr baseColWidth="10" defaultColWidth="8.83203125" defaultRowHeight="15" x14ac:dyDescent="0.2"/>
  <cols>
    <col min="3" max="4" width="10.6640625" bestFit="1" customWidth="1"/>
    <col min="5" max="5" width="11.33203125" customWidth="1"/>
    <col min="6" max="6" width="11.1640625" customWidth="1"/>
    <col min="7" max="7" width="9.6640625" customWidth="1"/>
    <col min="8" max="8" width="9" bestFit="1" customWidth="1"/>
    <col min="9" max="9" width="0" hidden="1" customWidth="1"/>
    <col min="13" max="13" width="13.1640625" bestFit="1" customWidth="1"/>
  </cols>
  <sheetData>
    <row r="1" spans="2:15" ht="16" thickBot="1" x14ac:dyDescent="0.25"/>
    <row r="2" spans="2:15" x14ac:dyDescent="0.2">
      <c r="B2" s="219" t="s">
        <v>65</v>
      </c>
      <c r="C2" s="221" t="s">
        <v>2</v>
      </c>
      <c r="D2" s="221" t="s">
        <v>61</v>
      </c>
      <c r="E2" s="221" t="s">
        <v>62</v>
      </c>
      <c r="F2" s="221" t="s">
        <v>63</v>
      </c>
      <c r="G2" s="221" t="s">
        <v>76</v>
      </c>
      <c r="H2" s="223" t="s">
        <v>67</v>
      </c>
      <c r="I2" s="223" t="s">
        <v>68</v>
      </c>
      <c r="J2" s="37" t="s">
        <v>70</v>
      </c>
      <c r="K2" s="28"/>
      <c r="L2" s="61"/>
      <c r="M2" s="51"/>
      <c r="N2" s="51"/>
      <c r="O2" s="62"/>
    </row>
    <row r="3" spans="2:15" x14ac:dyDescent="0.2">
      <c r="B3" s="220"/>
      <c r="C3" s="222"/>
      <c r="D3" s="222"/>
      <c r="E3" s="222"/>
      <c r="F3" s="222"/>
      <c r="G3" s="222"/>
      <c r="H3" s="224"/>
      <c r="I3" s="225"/>
      <c r="J3" s="37" t="s">
        <v>71</v>
      </c>
      <c r="K3" s="32"/>
      <c r="L3" s="63" t="s">
        <v>16</v>
      </c>
      <c r="M3" s="17">
        <f>'Acad Plan (Date)'!E6</f>
        <v>0</v>
      </c>
      <c r="N3" s="17"/>
      <c r="O3" s="45"/>
    </row>
    <row r="4" spans="2:15" ht="19" x14ac:dyDescent="0.25">
      <c r="B4" s="29">
        <v>1</v>
      </c>
      <c r="C4" s="34">
        <f>('Acad Plan (Date)'!E12)</f>
        <v>0</v>
      </c>
      <c r="D4" s="33">
        <v>0</v>
      </c>
      <c r="E4" s="33"/>
      <c r="F4" s="33"/>
      <c r="G4" s="33"/>
      <c r="H4" s="33"/>
      <c r="I4" s="33">
        <f>COUNT(D4:H4)</f>
        <v>1</v>
      </c>
      <c r="J4" s="39">
        <f>(D4+E4+F4+G4+H4)/I4</f>
        <v>0</v>
      </c>
      <c r="K4" s="30" t="s">
        <v>66</v>
      </c>
      <c r="L4" s="63"/>
      <c r="M4" s="17"/>
      <c r="N4" s="17"/>
      <c r="O4" s="45"/>
    </row>
    <row r="5" spans="2:15" x14ac:dyDescent="0.2">
      <c r="B5" s="29">
        <v>2</v>
      </c>
      <c r="C5" s="34">
        <f>('Acad Plan (Date)'!E13)</f>
        <v>0</v>
      </c>
      <c r="D5" s="33">
        <v>0</v>
      </c>
      <c r="E5" s="33"/>
      <c r="F5" s="33"/>
      <c r="G5" s="33"/>
      <c r="H5" s="33"/>
      <c r="I5" s="33">
        <f t="shared" ref="I5:I63" si="0">COUNT(D5:H5)</f>
        <v>1</v>
      </c>
      <c r="J5" s="33">
        <f t="shared" ref="J5:J63" si="1">(D5+E5+F5+G5+H5)/I5</f>
        <v>0</v>
      </c>
      <c r="K5" s="31"/>
      <c r="L5" s="63" t="s">
        <v>80</v>
      </c>
      <c r="M5" s="17">
        <f>'Acad Plan (Date)'!I6</f>
        <v>0</v>
      </c>
      <c r="N5" s="52">
        <f>'Acad Plan (Date)'!O6</f>
        <v>42</v>
      </c>
      <c r="O5" s="45" t="s">
        <v>3</v>
      </c>
    </row>
    <row r="6" spans="2:15" x14ac:dyDescent="0.2">
      <c r="B6" s="29">
        <v>3</v>
      </c>
      <c r="C6" s="34">
        <f>('Acad Plan (Date)'!E14)</f>
        <v>0</v>
      </c>
      <c r="D6" s="33">
        <v>0</v>
      </c>
      <c r="E6" s="33"/>
      <c r="F6" s="33"/>
      <c r="G6" s="33"/>
      <c r="H6" s="33"/>
      <c r="I6" s="33">
        <f t="shared" si="0"/>
        <v>1</v>
      </c>
      <c r="J6" s="33">
        <f t="shared" si="1"/>
        <v>0</v>
      </c>
      <c r="K6" s="31"/>
      <c r="L6" s="63" t="s">
        <v>81</v>
      </c>
      <c r="M6" s="17">
        <f>'Acad Plan (Date)'!I7</f>
        <v>0</v>
      </c>
      <c r="N6" s="60">
        <f>'Acad Plan (Date)'!O7</f>
        <v>0</v>
      </c>
      <c r="O6" s="45" t="s">
        <v>3</v>
      </c>
    </row>
    <row r="7" spans="2:15" x14ac:dyDescent="0.2">
      <c r="B7" s="29">
        <v>4</v>
      </c>
      <c r="C7" s="34">
        <f>('Acad Plan (Date)'!E15)</f>
        <v>0</v>
      </c>
      <c r="D7" s="33">
        <v>0</v>
      </c>
      <c r="E7" s="33"/>
      <c r="F7" s="33"/>
      <c r="G7" s="33"/>
      <c r="H7" s="33"/>
      <c r="I7" s="33">
        <f t="shared" si="0"/>
        <v>1</v>
      </c>
      <c r="J7" s="33">
        <f t="shared" si="1"/>
        <v>0</v>
      </c>
      <c r="K7" s="31"/>
      <c r="L7" s="63" t="s">
        <v>82</v>
      </c>
      <c r="M7" s="17">
        <f>'Acad Plan (Date)'!I8</f>
        <v>0</v>
      </c>
      <c r="N7" s="60">
        <f>'Acad Plan (Date)'!O8</f>
        <v>0</v>
      </c>
      <c r="O7" s="45" t="s">
        <v>3</v>
      </c>
    </row>
    <row r="8" spans="2:15" x14ac:dyDescent="0.2">
      <c r="B8" s="29">
        <v>5</v>
      </c>
      <c r="C8" s="34">
        <f>('Acad Plan (Date)'!E16)</f>
        <v>0</v>
      </c>
      <c r="D8" s="33">
        <v>0</v>
      </c>
      <c r="E8" s="33"/>
      <c r="F8" s="33"/>
      <c r="G8" s="33"/>
      <c r="H8" s="33"/>
      <c r="I8" s="33">
        <f t="shared" si="0"/>
        <v>1</v>
      </c>
      <c r="J8" s="33">
        <f t="shared" si="1"/>
        <v>0</v>
      </c>
      <c r="K8" s="31"/>
      <c r="L8" s="44"/>
      <c r="M8" s="17"/>
      <c r="N8" s="17"/>
      <c r="O8" s="45"/>
    </row>
    <row r="9" spans="2:15" ht="16" thickBot="1" x14ac:dyDescent="0.25">
      <c r="B9" s="53">
        <v>6</v>
      </c>
      <c r="C9" s="34">
        <f>('Acad Plan (Date)'!E17)</f>
        <v>0</v>
      </c>
      <c r="D9" s="33">
        <v>0</v>
      </c>
      <c r="E9" s="33"/>
      <c r="F9" s="33"/>
      <c r="G9" s="33"/>
      <c r="H9" s="33"/>
      <c r="I9" s="33">
        <f t="shared" si="0"/>
        <v>1</v>
      </c>
      <c r="J9" s="33">
        <f t="shared" si="1"/>
        <v>0</v>
      </c>
      <c r="K9" s="31"/>
      <c r="L9" s="46"/>
      <c r="M9" s="27"/>
      <c r="N9" s="27"/>
      <c r="O9" s="47"/>
    </row>
    <row r="10" spans="2:15" x14ac:dyDescent="0.2">
      <c r="B10" s="54">
        <v>7</v>
      </c>
      <c r="C10" s="34">
        <f>('Acad Plan (Date)'!E24)</f>
        <v>0</v>
      </c>
      <c r="D10" s="33">
        <v>0</v>
      </c>
      <c r="E10" s="33"/>
      <c r="F10" s="33"/>
      <c r="G10" s="33"/>
      <c r="H10" s="33"/>
      <c r="I10" s="33">
        <f t="shared" si="0"/>
        <v>1</v>
      </c>
      <c r="J10" s="33">
        <f t="shared" si="1"/>
        <v>0</v>
      </c>
      <c r="K10" s="31"/>
    </row>
    <row r="11" spans="2:15" x14ac:dyDescent="0.2">
      <c r="B11" s="29">
        <v>8</v>
      </c>
      <c r="C11" s="34">
        <f>('Acad Plan (Date)'!E25)</f>
        <v>0</v>
      </c>
      <c r="D11" s="33">
        <v>0</v>
      </c>
      <c r="E11" s="33"/>
      <c r="F11" s="33"/>
      <c r="G11" s="33"/>
      <c r="H11" s="33"/>
      <c r="I11" s="33">
        <f t="shared" si="0"/>
        <v>1</v>
      </c>
      <c r="J11" s="33">
        <f t="shared" si="1"/>
        <v>0</v>
      </c>
      <c r="K11" s="31"/>
    </row>
    <row r="12" spans="2:15" x14ac:dyDescent="0.2">
      <c r="B12" s="29">
        <v>9</v>
      </c>
      <c r="C12" s="34">
        <f>('Acad Plan (Date)'!E26)</f>
        <v>0</v>
      </c>
      <c r="D12" s="33">
        <v>0</v>
      </c>
      <c r="E12" s="33"/>
      <c r="F12" s="33"/>
      <c r="G12" s="33"/>
      <c r="H12" s="33"/>
      <c r="I12" s="33">
        <f t="shared" si="0"/>
        <v>1</v>
      </c>
      <c r="J12" s="33">
        <f t="shared" si="1"/>
        <v>0</v>
      </c>
      <c r="K12" s="31"/>
    </row>
    <row r="13" spans="2:15" x14ac:dyDescent="0.2">
      <c r="B13" s="29">
        <v>10</v>
      </c>
      <c r="C13" s="34">
        <f>('Acad Plan (Date)'!E27)</f>
        <v>0</v>
      </c>
      <c r="D13" s="33">
        <v>0</v>
      </c>
      <c r="E13" s="33"/>
      <c r="F13" s="33"/>
      <c r="G13" s="33"/>
      <c r="H13" s="33"/>
      <c r="I13" s="33">
        <f t="shared" si="0"/>
        <v>1</v>
      </c>
      <c r="J13" s="33">
        <f t="shared" si="1"/>
        <v>0</v>
      </c>
      <c r="K13" s="31"/>
    </row>
    <row r="14" spans="2:15" x14ac:dyDescent="0.2">
      <c r="B14" s="29">
        <v>11</v>
      </c>
      <c r="C14" s="34">
        <f>('Acad Plan (Date)'!E28)</f>
        <v>0</v>
      </c>
      <c r="D14" s="33">
        <v>0</v>
      </c>
      <c r="E14" s="33"/>
      <c r="F14" s="33"/>
      <c r="G14" s="33"/>
      <c r="H14" s="33"/>
      <c r="I14" s="33">
        <f t="shared" si="0"/>
        <v>1</v>
      </c>
      <c r="J14" s="33">
        <f t="shared" si="1"/>
        <v>0</v>
      </c>
      <c r="K14" s="31"/>
    </row>
    <row r="15" spans="2:15" x14ac:dyDescent="0.2">
      <c r="B15" s="56">
        <v>12</v>
      </c>
      <c r="C15" s="34">
        <f>('Acad Plan (Date)'!E29)</f>
        <v>0</v>
      </c>
      <c r="D15" s="33">
        <v>0</v>
      </c>
      <c r="E15" s="33"/>
      <c r="F15" s="33"/>
      <c r="G15" s="33"/>
      <c r="H15" s="33"/>
      <c r="I15" s="33">
        <f t="shared" si="0"/>
        <v>1</v>
      </c>
      <c r="J15" s="33">
        <f t="shared" si="1"/>
        <v>0</v>
      </c>
      <c r="K15" s="31"/>
    </row>
    <row r="16" spans="2:15" x14ac:dyDescent="0.2">
      <c r="B16" s="55">
        <v>13</v>
      </c>
      <c r="C16" s="34">
        <f>'Acad Plan (Date)'!I12</f>
        <v>0</v>
      </c>
      <c r="D16" s="33">
        <v>0</v>
      </c>
      <c r="E16" s="33"/>
      <c r="F16" s="33"/>
      <c r="G16" s="33"/>
      <c r="H16" s="33"/>
      <c r="I16" s="33">
        <f t="shared" si="0"/>
        <v>1</v>
      </c>
      <c r="J16" s="33">
        <f t="shared" si="1"/>
        <v>0</v>
      </c>
      <c r="K16" s="31"/>
    </row>
    <row r="17" spans="2:11" x14ac:dyDescent="0.2">
      <c r="B17" s="29">
        <v>14</v>
      </c>
      <c r="C17" s="34">
        <f>'Acad Plan (Date)'!I13</f>
        <v>0</v>
      </c>
      <c r="D17" s="33">
        <v>0</v>
      </c>
      <c r="E17" s="33"/>
      <c r="F17" s="33"/>
      <c r="G17" s="33"/>
      <c r="H17" s="33"/>
      <c r="I17" s="33">
        <f t="shared" si="0"/>
        <v>1</v>
      </c>
      <c r="J17" s="33">
        <f t="shared" si="1"/>
        <v>0</v>
      </c>
      <c r="K17" s="31"/>
    </row>
    <row r="18" spans="2:11" x14ac:dyDescent="0.2">
      <c r="B18" s="29">
        <v>15</v>
      </c>
      <c r="C18" s="34">
        <f>'Acad Plan (Date)'!I14</f>
        <v>0</v>
      </c>
      <c r="D18" s="33">
        <v>0</v>
      </c>
      <c r="E18" s="33"/>
      <c r="F18" s="33"/>
      <c r="G18" s="33"/>
      <c r="H18" s="33"/>
      <c r="I18" s="33">
        <f t="shared" si="0"/>
        <v>1</v>
      </c>
      <c r="J18" s="33">
        <f t="shared" si="1"/>
        <v>0</v>
      </c>
      <c r="K18" s="31"/>
    </row>
    <row r="19" spans="2:11" x14ac:dyDescent="0.2">
      <c r="B19" s="29">
        <v>16</v>
      </c>
      <c r="C19" s="34">
        <f>'Acad Plan (Date)'!I15</f>
        <v>0</v>
      </c>
      <c r="D19" s="33">
        <v>0</v>
      </c>
      <c r="E19" s="33"/>
      <c r="F19" s="33"/>
      <c r="G19" s="33"/>
      <c r="H19" s="33"/>
      <c r="I19" s="33">
        <f t="shared" si="0"/>
        <v>1</v>
      </c>
      <c r="J19" s="33">
        <f t="shared" si="1"/>
        <v>0</v>
      </c>
      <c r="K19" s="31"/>
    </row>
    <row r="20" spans="2:11" x14ac:dyDescent="0.2">
      <c r="B20" s="29">
        <v>17</v>
      </c>
      <c r="C20" s="34">
        <f>'Acad Plan (Date)'!I16</f>
        <v>0</v>
      </c>
      <c r="D20" s="33">
        <v>0</v>
      </c>
      <c r="E20" s="33"/>
      <c r="F20" s="33"/>
      <c r="G20" s="33"/>
      <c r="H20" s="33"/>
      <c r="I20" s="33">
        <f t="shared" si="0"/>
        <v>1</v>
      </c>
      <c r="J20" s="33">
        <f t="shared" si="1"/>
        <v>0</v>
      </c>
      <c r="K20" s="31"/>
    </row>
    <row r="21" spans="2:11" x14ac:dyDescent="0.2">
      <c r="B21" s="56">
        <v>18</v>
      </c>
      <c r="C21" s="34">
        <f>'Acad Plan (Date)'!I17</f>
        <v>0</v>
      </c>
      <c r="D21" s="33">
        <v>0</v>
      </c>
      <c r="E21" s="33"/>
      <c r="F21" s="33"/>
      <c r="G21" s="33"/>
      <c r="H21" s="33"/>
      <c r="I21" s="33">
        <f t="shared" si="0"/>
        <v>1</v>
      </c>
      <c r="J21" s="33">
        <f t="shared" si="1"/>
        <v>0</v>
      </c>
      <c r="K21" s="31"/>
    </row>
    <row r="22" spans="2:11" x14ac:dyDescent="0.2">
      <c r="B22" s="55">
        <v>19</v>
      </c>
      <c r="C22" s="34">
        <f>'Acad Plan (Date)'!I24</f>
        <v>0</v>
      </c>
      <c r="D22" s="33">
        <v>0</v>
      </c>
      <c r="E22" s="33"/>
      <c r="F22" s="33"/>
      <c r="G22" s="33"/>
      <c r="H22" s="33"/>
      <c r="I22" s="33">
        <f t="shared" si="0"/>
        <v>1</v>
      </c>
      <c r="J22" s="33">
        <f t="shared" si="1"/>
        <v>0</v>
      </c>
      <c r="K22" s="31"/>
    </row>
    <row r="23" spans="2:11" x14ac:dyDescent="0.2">
      <c r="B23" s="29">
        <v>20</v>
      </c>
      <c r="C23" s="34">
        <f>'Acad Plan (Date)'!I25</f>
        <v>0</v>
      </c>
      <c r="D23" s="33">
        <v>0</v>
      </c>
      <c r="E23" s="33"/>
      <c r="F23" s="33"/>
      <c r="G23" s="33"/>
      <c r="H23" s="33"/>
      <c r="I23" s="33">
        <f t="shared" si="0"/>
        <v>1</v>
      </c>
      <c r="J23" s="33">
        <f t="shared" si="1"/>
        <v>0</v>
      </c>
      <c r="K23" s="31"/>
    </row>
    <row r="24" spans="2:11" x14ac:dyDescent="0.2">
      <c r="B24" s="29">
        <v>21</v>
      </c>
      <c r="C24" s="34">
        <f>'Acad Plan (Date)'!I26</f>
        <v>0</v>
      </c>
      <c r="D24" s="33">
        <v>0</v>
      </c>
      <c r="E24" s="33"/>
      <c r="F24" s="33"/>
      <c r="G24" s="33"/>
      <c r="H24" s="33"/>
      <c r="I24" s="33">
        <f t="shared" si="0"/>
        <v>1</v>
      </c>
      <c r="J24" s="33">
        <f t="shared" si="1"/>
        <v>0</v>
      </c>
      <c r="K24" s="31"/>
    </row>
    <row r="25" spans="2:11" x14ac:dyDescent="0.2">
      <c r="B25" s="29">
        <v>22</v>
      </c>
      <c r="C25" s="34">
        <f>'Acad Plan (Date)'!I27</f>
        <v>0</v>
      </c>
      <c r="D25" s="33">
        <v>0</v>
      </c>
      <c r="E25" s="33"/>
      <c r="F25" s="33"/>
      <c r="G25" s="33"/>
      <c r="H25" s="33"/>
      <c r="I25" s="33">
        <f t="shared" si="0"/>
        <v>1</v>
      </c>
      <c r="J25" s="33">
        <f t="shared" si="1"/>
        <v>0</v>
      </c>
      <c r="K25" s="31"/>
    </row>
    <row r="26" spans="2:11" x14ac:dyDescent="0.2">
      <c r="B26" s="29">
        <v>23</v>
      </c>
      <c r="C26" s="34">
        <f>'Acad Plan (Date)'!I28</f>
        <v>0</v>
      </c>
      <c r="D26" s="33">
        <v>0</v>
      </c>
      <c r="E26" s="33"/>
      <c r="F26" s="33"/>
      <c r="G26" s="33"/>
      <c r="H26" s="33"/>
      <c r="I26" s="33">
        <f t="shared" si="0"/>
        <v>1</v>
      </c>
      <c r="J26" s="33">
        <f t="shared" si="1"/>
        <v>0</v>
      </c>
      <c r="K26" s="31"/>
    </row>
    <row r="27" spans="2:11" x14ac:dyDescent="0.2">
      <c r="B27" s="56">
        <v>24</v>
      </c>
      <c r="C27" s="34">
        <f>'Acad Plan (Date)'!I29</f>
        <v>0</v>
      </c>
      <c r="D27" s="33">
        <v>0</v>
      </c>
      <c r="E27" s="33"/>
      <c r="F27" s="33"/>
      <c r="G27" s="33"/>
      <c r="H27" s="33"/>
      <c r="I27" s="33">
        <f t="shared" si="0"/>
        <v>1</v>
      </c>
      <c r="J27" s="33">
        <f t="shared" si="1"/>
        <v>0</v>
      </c>
      <c r="K27" s="31"/>
    </row>
    <row r="28" spans="2:11" x14ac:dyDescent="0.2">
      <c r="B28" s="55">
        <v>25</v>
      </c>
      <c r="C28" s="34">
        <f>'Acad Plan (Date)'!M12</f>
        <v>0</v>
      </c>
      <c r="D28" s="33">
        <v>0</v>
      </c>
      <c r="E28" s="33"/>
      <c r="F28" s="33"/>
      <c r="G28" s="33"/>
      <c r="H28" s="33"/>
      <c r="I28" s="33">
        <f t="shared" si="0"/>
        <v>1</v>
      </c>
      <c r="J28" s="33">
        <f t="shared" si="1"/>
        <v>0</v>
      </c>
      <c r="K28" s="31"/>
    </row>
    <row r="29" spans="2:11" x14ac:dyDescent="0.2">
      <c r="B29" s="29">
        <v>26</v>
      </c>
      <c r="C29" s="34">
        <f>'Acad Plan (Date)'!M13</f>
        <v>0</v>
      </c>
      <c r="D29" s="33">
        <v>0</v>
      </c>
      <c r="E29" s="33"/>
      <c r="F29" s="33"/>
      <c r="G29" s="33"/>
      <c r="H29" s="33"/>
      <c r="I29" s="33">
        <f t="shared" si="0"/>
        <v>1</v>
      </c>
      <c r="J29" s="33">
        <f t="shared" si="1"/>
        <v>0</v>
      </c>
      <c r="K29" s="31"/>
    </row>
    <row r="30" spans="2:11" x14ac:dyDescent="0.2">
      <c r="B30" s="29">
        <v>27</v>
      </c>
      <c r="C30" s="34">
        <f>'Acad Plan (Date)'!M14</f>
        <v>0</v>
      </c>
      <c r="D30" s="33">
        <v>0</v>
      </c>
      <c r="E30" s="33"/>
      <c r="F30" s="33"/>
      <c r="G30" s="33"/>
      <c r="H30" s="33"/>
      <c r="I30" s="33">
        <f t="shared" si="0"/>
        <v>1</v>
      </c>
      <c r="J30" s="33">
        <f t="shared" si="1"/>
        <v>0</v>
      </c>
      <c r="K30" s="31"/>
    </row>
    <row r="31" spans="2:11" x14ac:dyDescent="0.2">
      <c r="B31" s="29">
        <v>28</v>
      </c>
      <c r="C31" s="34">
        <f>'Acad Plan (Date)'!M15</f>
        <v>0</v>
      </c>
      <c r="D31" s="33">
        <v>0</v>
      </c>
      <c r="E31" s="33"/>
      <c r="F31" s="33"/>
      <c r="G31" s="33"/>
      <c r="H31" s="33"/>
      <c r="I31" s="33">
        <f t="shared" si="0"/>
        <v>1</v>
      </c>
      <c r="J31" s="33">
        <f t="shared" si="1"/>
        <v>0</v>
      </c>
      <c r="K31" s="31"/>
    </row>
    <row r="32" spans="2:11" x14ac:dyDescent="0.2">
      <c r="B32" s="29">
        <v>29</v>
      </c>
      <c r="C32" s="34">
        <f>'Acad Plan (Date)'!M16</f>
        <v>0</v>
      </c>
      <c r="D32" s="33">
        <v>0</v>
      </c>
      <c r="E32" s="33"/>
      <c r="F32" s="33"/>
      <c r="G32" s="33"/>
      <c r="H32" s="33"/>
      <c r="I32" s="33">
        <f t="shared" si="0"/>
        <v>1</v>
      </c>
      <c r="J32" s="33">
        <f t="shared" si="1"/>
        <v>0</v>
      </c>
      <c r="K32" s="31"/>
    </row>
    <row r="33" spans="2:11" x14ac:dyDescent="0.2">
      <c r="B33" s="56">
        <v>30</v>
      </c>
      <c r="C33" s="34">
        <f>'Acad Plan (Date)'!M17</f>
        <v>0</v>
      </c>
      <c r="D33" s="33">
        <v>0</v>
      </c>
      <c r="E33" s="33"/>
      <c r="F33" s="33"/>
      <c r="G33" s="33"/>
      <c r="H33" s="33"/>
      <c r="I33" s="33">
        <f t="shared" si="0"/>
        <v>1</v>
      </c>
      <c r="J33" s="33">
        <f t="shared" si="1"/>
        <v>0</v>
      </c>
      <c r="K33" s="31"/>
    </row>
    <row r="34" spans="2:11" x14ac:dyDescent="0.2">
      <c r="B34" s="55">
        <v>31</v>
      </c>
      <c r="C34" s="34">
        <f>'Acad Plan (Date)'!M24</f>
        <v>0</v>
      </c>
      <c r="D34" s="33">
        <v>0</v>
      </c>
      <c r="E34" s="33"/>
      <c r="F34" s="33"/>
      <c r="G34" s="33"/>
      <c r="H34" s="33"/>
      <c r="I34" s="33">
        <f t="shared" si="0"/>
        <v>1</v>
      </c>
      <c r="J34" s="33">
        <f t="shared" si="1"/>
        <v>0</v>
      </c>
      <c r="K34" s="31"/>
    </row>
    <row r="35" spans="2:11" x14ac:dyDescent="0.2">
      <c r="B35" s="29">
        <v>32</v>
      </c>
      <c r="C35" s="34">
        <f>'Acad Plan (Date)'!M25</f>
        <v>0</v>
      </c>
      <c r="D35" s="33">
        <v>0</v>
      </c>
      <c r="E35" s="33"/>
      <c r="F35" s="33"/>
      <c r="G35" s="33"/>
      <c r="H35" s="33"/>
      <c r="I35" s="33">
        <f t="shared" si="0"/>
        <v>1</v>
      </c>
      <c r="J35" s="33">
        <f t="shared" si="1"/>
        <v>0</v>
      </c>
      <c r="K35" s="31"/>
    </row>
    <row r="36" spans="2:11" x14ac:dyDescent="0.2">
      <c r="B36" s="29">
        <v>33</v>
      </c>
      <c r="C36" s="34">
        <f>'Acad Plan (Date)'!M26</f>
        <v>0</v>
      </c>
      <c r="D36" s="33">
        <v>0</v>
      </c>
      <c r="E36" s="33"/>
      <c r="F36" s="33"/>
      <c r="G36" s="33"/>
      <c r="H36" s="33"/>
      <c r="I36" s="33">
        <f t="shared" si="0"/>
        <v>1</v>
      </c>
      <c r="J36" s="33">
        <f t="shared" si="1"/>
        <v>0</v>
      </c>
      <c r="K36" s="31"/>
    </row>
    <row r="37" spans="2:11" x14ac:dyDescent="0.2">
      <c r="B37" s="29">
        <v>34</v>
      </c>
      <c r="C37" s="34">
        <f>'Acad Plan (Date)'!M27</f>
        <v>0</v>
      </c>
      <c r="D37" s="33">
        <v>0</v>
      </c>
      <c r="E37" s="33"/>
      <c r="F37" s="33"/>
      <c r="G37" s="33"/>
      <c r="H37" s="33"/>
      <c r="I37" s="33">
        <f t="shared" si="0"/>
        <v>1</v>
      </c>
      <c r="J37" s="33">
        <f t="shared" si="1"/>
        <v>0</v>
      </c>
      <c r="K37" s="31"/>
    </row>
    <row r="38" spans="2:11" x14ac:dyDescent="0.2">
      <c r="B38" s="29">
        <v>35</v>
      </c>
      <c r="C38" s="34">
        <f>'Acad Plan (Date)'!M28</f>
        <v>0</v>
      </c>
      <c r="D38" s="33">
        <v>0</v>
      </c>
      <c r="E38" s="33"/>
      <c r="F38" s="33"/>
      <c r="G38" s="33"/>
      <c r="H38" s="33"/>
      <c r="I38" s="33">
        <f t="shared" si="0"/>
        <v>1</v>
      </c>
      <c r="J38" s="33">
        <f t="shared" si="1"/>
        <v>0</v>
      </c>
      <c r="K38" s="31"/>
    </row>
    <row r="39" spans="2:11" x14ac:dyDescent="0.2">
      <c r="B39" s="56">
        <v>36</v>
      </c>
      <c r="C39" s="34">
        <f>'Acad Plan (Date)'!M29</f>
        <v>0</v>
      </c>
      <c r="D39" s="33">
        <v>0</v>
      </c>
      <c r="E39" s="33"/>
      <c r="F39" s="33"/>
      <c r="G39" s="33"/>
      <c r="H39" s="33"/>
      <c r="I39" s="33">
        <f t="shared" si="0"/>
        <v>1</v>
      </c>
      <c r="J39" s="33">
        <f t="shared" si="1"/>
        <v>0</v>
      </c>
      <c r="K39" s="31"/>
    </row>
    <row r="40" spans="2:11" x14ac:dyDescent="0.2">
      <c r="B40" s="55">
        <v>37</v>
      </c>
      <c r="C40" s="34">
        <f>'Acad Plan (Date)'!Q12</f>
        <v>0</v>
      </c>
      <c r="D40" s="33">
        <v>0</v>
      </c>
      <c r="E40" s="33"/>
      <c r="F40" s="33"/>
      <c r="G40" s="33"/>
      <c r="H40" s="33"/>
      <c r="I40" s="33">
        <f t="shared" si="0"/>
        <v>1</v>
      </c>
      <c r="J40" s="33">
        <f t="shared" si="1"/>
        <v>0</v>
      </c>
      <c r="K40" s="31"/>
    </row>
    <row r="41" spans="2:11" x14ac:dyDescent="0.2">
      <c r="B41" s="29">
        <v>38</v>
      </c>
      <c r="C41" s="34">
        <f>'Acad Plan (Date)'!Q13</f>
        <v>0</v>
      </c>
      <c r="D41" s="33">
        <v>0</v>
      </c>
      <c r="E41" s="33"/>
      <c r="F41" s="33"/>
      <c r="G41" s="33"/>
      <c r="H41" s="33"/>
      <c r="I41" s="33">
        <f t="shared" si="0"/>
        <v>1</v>
      </c>
      <c r="J41" s="33">
        <f t="shared" si="1"/>
        <v>0</v>
      </c>
      <c r="K41" s="31"/>
    </row>
    <row r="42" spans="2:11" x14ac:dyDescent="0.2">
      <c r="B42" s="29">
        <v>39</v>
      </c>
      <c r="C42" s="34">
        <f>'Acad Plan (Date)'!Q14</f>
        <v>0</v>
      </c>
      <c r="D42" s="33">
        <v>0</v>
      </c>
      <c r="E42" s="33"/>
      <c r="F42" s="33"/>
      <c r="G42" s="33"/>
      <c r="H42" s="33"/>
      <c r="I42" s="33">
        <f t="shared" si="0"/>
        <v>1</v>
      </c>
      <c r="J42" s="33">
        <f t="shared" si="1"/>
        <v>0</v>
      </c>
      <c r="K42" s="31"/>
    </row>
    <row r="43" spans="2:11" x14ac:dyDescent="0.2">
      <c r="B43" s="29">
        <v>40</v>
      </c>
      <c r="C43" s="34">
        <f>'Acad Plan (Date)'!Q15</f>
        <v>0</v>
      </c>
      <c r="D43" s="33">
        <v>0</v>
      </c>
      <c r="E43" s="33"/>
      <c r="F43" s="33"/>
      <c r="G43" s="33"/>
      <c r="H43" s="33"/>
      <c r="I43" s="33">
        <f t="shared" si="0"/>
        <v>1</v>
      </c>
      <c r="J43" s="33">
        <f t="shared" si="1"/>
        <v>0</v>
      </c>
      <c r="K43" s="31"/>
    </row>
    <row r="44" spans="2:11" x14ac:dyDescent="0.2">
      <c r="B44" s="29">
        <v>41</v>
      </c>
      <c r="C44" s="34">
        <f>'Acad Plan (Date)'!Q16</f>
        <v>0</v>
      </c>
      <c r="D44" s="33">
        <v>0</v>
      </c>
      <c r="E44" s="33"/>
      <c r="F44" s="33"/>
      <c r="G44" s="33"/>
      <c r="H44" s="33"/>
      <c r="I44" s="33">
        <f t="shared" si="0"/>
        <v>1</v>
      </c>
      <c r="J44" s="33">
        <f t="shared" si="1"/>
        <v>0</v>
      </c>
      <c r="K44" s="31"/>
    </row>
    <row r="45" spans="2:11" x14ac:dyDescent="0.2">
      <c r="B45" s="56">
        <v>42</v>
      </c>
      <c r="C45" s="34">
        <f>'Acad Plan (Date)'!Q17</f>
        <v>0</v>
      </c>
      <c r="D45" s="33">
        <v>0</v>
      </c>
      <c r="E45" s="33"/>
      <c r="F45" s="33"/>
      <c r="G45" s="33"/>
      <c r="H45" s="33"/>
      <c r="I45" s="33">
        <f t="shared" si="0"/>
        <v>1</v>
      </c>
      <c r="J45" s="33">
        <f t="shared" si="1"/>
        <v>0</v>
      </c>
      <c r="K45" s="31"/>
    </row>
    <row r="46" spans="2:11" x14ac:dyDescent="0.2">
      <c r="B46" s="55">
        <v>43</v>
      </c>
      <c r="C46" s="34">
        <f>'Acad Plan (Date)'!Q24</f>
        <v>0</v>
      </c>
      <c r="D46" s="33">
        <v>0</v>
      </c>
      <c r="E46" s="33"/>
      <c r="F46" s="33"/>
      <c r="G46" s="33"/>
      <c r="H46" s="33"/>
      <c r="I46" s="33">
        <f t="shared" si="0"/>
        <v>1</v>
      </c>
      <c r="J46" s="33">
        <f t="shared" si="1"/>
        <v>0</v>
      </c>
      <c r="K46" s="31"/>
    </row>
    <row r="47" spans="2:11" x14ac:dyDescent="0.2">
      <c r="B47" s="29">
        <v>44</v>
      </c>
      <c r="C47" s="34">
        <f>'Acad Plan (Date)'!Q25</f>
        <v>0</v>
      </c>
      <c r="D47" s="33">
        <v>0</v>
      </c>
      <c r="E47" s="33"/>
      <c r="F47" s="33"/>
      <c r="G47" s="33"/>
      <c r="H47" s="33"/>
      <c r="I47" s="33">
        <f t="shared" si="0"/>
        <v>1</v>
      </c>
      <c r="J47" s="33">
        <f t="shared" si="1"/>
        <v>0</v>
      </c>
      <c r="K47" s="31"/>
    </row>
    <row r="48" spans="2:11" x14ac:dyDescent="0.2">
      <c r="B48" s="29">
        <v>45</v>
      </c>
      <c r="C48" s="34">
        <f>'Acad Plan (Date)'!Q26</f>
        <v>0</v>
      </c>
      <c r="D48" s="33">
        <v>0</v>
      </c>
      <c r="E48" s="33"/>
      <c r="F48" s="33"/>
      <c r="G48" s="33"/>
      <c r="H48" s="33"/>
      <c r="I48" s="33">
        <f t="shared" si="0"/>
        <v>1</v>
      </c>
      <c r="J48" s="33">
        <f t="shared" si="1"/>
        <v>0</v>
      </c>
      <c r="K48" s="31"/>
    </row>
    <row r="49" spans="2:11" x14ac:dyDescent="0.2">
      <c r="B49" s="29">
        <v>46</v>
      </c>
      <c r="C49" s="34">
        <f>'Acad Plan (Date)'!Q27</f>
        <v>0</v>
      </c>
      <c r="D49" s="33">
        <v>0</v>
      </c>
      <c r="E49" s="33"/>
      <c r="F49" s="33"/>
      <c r="G49" s="33"/>
      <c r="H49" s="33"/>
      <c r="I49" s="33">
        <f t="shared" si="0"/>
        <v>1</v>
      </c>
      <c r="J49" s="33">
        <f t="shared" si="1"/>
        <v>0</v>
      </c>
      <c r="K49" s="31"/>
    </row>
    <row r="50" spans="2:11" x14ac:dyDescent="0.2">
      <c r="B50" s="29">
        <v>47</v>
      </c>
      <c r="C50" s="34">
        <f>'Acad Plan (Date)'!Q28</f>
        <v>0</v>
      </c>
      <c r="D50" s="33">
        <v>0</v>
      </c>
      <c r="E50" s="33"/>
      <c r="F50" s="33"/>
      <c r="G50" s="33"/>
      <c r="H50" s="33"/>
      <c r="I50" s="33">
        <f t="shared" si="0"/>
        <v>1</v>
      </c>
      <c r="J50" s="33">
        <f t="shared" si="1"/>
        <v>0</v>
      </c>
      <c r="K50" s="31"/>
    </row>
    <row r="51" spans="2:11" x14ac:dyDescent="0.2">
      <c r="B51" s="56">
        <v>48</v>
      </c>
      <c r="C51" s="34">
        <f>'Acad Plan (Date)'!Q29</f>
        <v>0</v>
      </c>
      <c r="D51" s="33">
        <v>0</v>
      </c>
      <c r="E51" s="33"/>
      <c r="F51" s="33"/>
      <c r="G51" s="33"/>
      <c r="H51" s="33"/>
      <c r="I51" s="33">
        <f t="shared" si="0"/>
        <v>1</v>
      </c>
      <c r="J51" s="33">
        <f t="shared" si="1"/>
        <v>0</v>
      </c>
      <c r="K51" s="31"/>
    </row>
    <row r="52" spans="2:11" x14ac:dyDescent="0.2">
      <c r="B52" s="55">
        <v>49</v>
      </c>
      <c r="C52" s="34"/>
      <c r="D52" s="33">
        <v>0</v>
      </c>
      <c r="E52" s="33"/>
      <c r="F52" s="33"/>
      <c r="G52" s="33"/>
      <c r="H52" s="33"/>
      <c r="I52" s="33">
        <f t="shared" si="0"/>
        <v>1</v>
      </c>
      <c r="J52" s="33">
        <f t="shared" si="1"/>
        <v>0</v>
      </c>
      <c r="K52" s="31"/>
    </row>
    <row r="53" spans="2:11" x14ac:dyDescent="0.2">
      <c r="B53" s="29">
        <v>50</v>
      </c>
      <c r="C53" s="34"/>
      <c r="D53" s="33">
        <v>0</v>
      </c>
      <c r="E53" s="33"/>
      <c r="F53" s="33"/>
      <c r="G53" s="33"/>
      <c r="H53" s="33"/>
      <c r="I53" s="33">
        <f t="shared" si="0"/>
        <v>1</v>
      </c>
      <c r="J53" s="33">
        <f t="shared" si="1"/>
        <v>0</v>
      </c>
      <c r="K53" s="31"/>
    </row>
    <row r="54" spans="2:11" x14ac:dyDescent="0.2">
      <c r="B54" s="29">
        <v>51</v>
      </c>
      <c r="C54" s="34"/>
      <c r="D54" s="33">
        <v>0</v>
      </c>
      <c r="E54" s="33"/>
      <c r="F54" s="33"/>
      <c r="G54" s="33"/>
      <c r="H54" s="33"/>
      <c r="I54" s="33">
        <f t="shared" si="0"/>
        <v>1</v>
      </c>
      <c r="J54" s="33">
        <f t="shared" si="1"/>
        <v>0</v>
      </c>
      <c r="K54" s="31"/>
    </row>
    <row r="55" spans="2:11" x14ac:dyDescent="0.2">
      <c r="B55" s="29">
        <v>52</v>
      </c>
      <c r="C55" s="34"/>
      <c r="D55" s="33">
        <v>0</v>
      </c>
      <c r="E55" s="33"/>
      <c r="F55" s="33"/>
      <c r="G55" s="33"/>
      <c r="H55" s="33"/>
      <c r="I55" s="33">
        <f t="shared" si="0"/>
        <v>1</v>
      </c>
      <c r="J55" s="33">
        <f t="shared" si="1"/>
        <v>0</v>
      </c>
      <c r="K55" s="31"/>
    </row>
    <row r="56" spans="2:11" x14ac:dyDescent="0.2">
      <c r="B56" s="29">
        <v>53</v>
      </c>
      <c r="C56" s="34"/>
      <c r="D56" s="33">
        <v>0</v>
      </c>
      <c r="E56" s="33"/>
      <c r="F56" s="33"/>
      <c r="G56" s="33"/>
      <c r="H56" s="33"/>
      <c r="I56" s="33">
        <f t="shared" si="0"/>
        <v>1</v>
      </c>
      <c r="J56" s="33">
        <f t="shared" si="1"/>
        <v>0</v>
      </c>
      <c r="K56" s="31"/>
    </row>
    <row r="57" spans="2:11" x14ac:dyDescent="0.2">
      <c r="B57" s="29">
        <v>54</v>
      </c>
      <c r="C57" s="34"/>
      <c r="D57" s="33">
        <v>0</v>
      </c>
      <c r="E57" s="33"/>
      <c r="F57" s="33"/>
      <c r="G57" s="33"/>
      <c r="H57" s="33"/>
      <c r="I57" s="33">
        <f t="shared" si="0"/>
        <v>1</v>
      </c>
      <c r="J57" s="33">
        <f t="shared" si="1"/>
        <v>0</v>
      </c>
      <c r="K57" s="31"/>
    </row>
    <row r="58" spans="2:11" x14ac:dyDescent="0.2">
      <c r="B58" s="29">
        <v>55</v>
      </c>
      <c r="C58" s="34"/>
      <c r="D58" s="33">
        <v>0</v>
      </c>
      <c r="E58" s="33"/>
      <c r="F58" s="33"/>
      <c r="G58" s="33"/>
      <c r="H58" s="33"/>
      <c r="I58" s="33">
        <f t="shared" si="0"/>
        <v>1</v>
      </c>
      <c r="J58" s="33">
        <f t="shared" si="1"/>
        <v>0</v>
      </c>
      <c r="K58" s="31"/>
    </row>
    <row r="59" spans="2:11" x14ac:dyDescent="0.2">
      <c r="B59" s="29">
        <v>56</v>
      </c>
      <c r="C59" s="34"/>
      <c r="D59" s="33">
        <v>0</v>
      </c>
      <c r="E59" s="33"/>
      <c r="F59" s="33"/>
      <c r="G59" s="33"/>
      <c r="H59" s="33"/>
      <c r="I59" s="33">
        <f t="shared" si="0"/>
        <v>1</v>
      </c>
      <c r="J59" s="33">
        <f t="shared" si="1"/>
        <v>0</v>
      </c>
      <c r="K59" s="31"/>
    </row>
    <row r="60" spans="2:11" x14ac:dyDescent="0.2">
      <c r="B60" s="29">
        <v>57</v>
      </c>
      <c r="C60" s="34"/>
      <c r="D60" s="33">
        <v>0</v>
      </c>
      <c r="E60" s="33"/>
      <c r="F60" s="33"/>
      <c r="G60" s="33"/>
      <c r="H60" s="33"/>
      <c r="I60" s="33">
        <f t="shared" si="0"/>
        <v>1</v>
      </c>
      <c r="J60" s="33">
        <f t="shared" si="1"/>
        <v>0</v>
      </c>
      <c r="K60" s="31"/>
    </row>
    <row r="61" spans="2:11" x14ac:dyDescent="0.2">
      <c r="B61" s="29">
        <v>58</v>
      </c>
      <c r="C61" s="34"/>
      <c r="D61" s="33">
        <v>0</v>
      </c>
      <c r="E61" s="33"/>
      <c r="F61" s="33"/>
      <c r="G61" s="33"/>
      <c r="H61" s="33"/>
      <c r="I61" s="33">
        <f t="shared" si="0"/>
        <v>1</v>
      </c>
      <c r="J61" s="33">
        <f t="shared" si="1"/>
        <v>0</v>
      </c>
      <c r="K61" s="31"/>
    </row>
    <row r="62" spans="2:11" x14ac:dyDescent="0.2">
      <c r="B62" s="29">
        <v>59</v>
      </c>
      <c r="C62" s="34"/>
      <c r="D62" s="33">
        <v>0</v>
      </c>
      <c r="E62" s="33"/>
      <c r="F62" s="33"/>
      <c r="G62" s="33"/>
      <c r="H62" s="33"/>
      <c r="I62" s="33">
        <f t="shared" si="0"/>
        <v>1</v>
      </c>
      <c r="J62" s="33">
        <f t="shared" si="1"/>
        <v>0</v>
      </c>
      <c r="K62" s="31"/>
    </row>
    <row r="63" spans="2:11" ht="16" thickBot="1" x14ac:dyDescent="0.25">
      <c r="B63" s="29">
        <v>60</v>
      </c>
      <c r="C63" s="35"/>
      <c r="D63" s="36">
        <v>0</v>
      </c>
      <c r="E63" s="36"/>
      <c r="F63" s="36"/>
      <c r="G63" s="36"/>
      <c r="H63" s="36"/>
      <c r="I63" s="36">
        <f t="shared" si="0"/>
        <v>1</v>
      </c>
      <c r="J63" s="36">
        <f t="shared" si="1"/>
        <v>0</v>
      </c>
      <c r="K63" s="31"/>
    </row>
    <row r="64" spans="2:11" ht="17" thickTop="1" thickBot="1" x14ac:dyDescent="0.25">
      <c r="B64" s="64" t="s">
        <v>64</v>
      </c>
      <c r="C64" s="17"/>
      <c r="D64" s="17">
        <f>SUM(D4:D63)</f>
        <v>0</v>
      </c>
      <c r="E64" s="17">
        <f>SUM(E4:E63)</f>
        <v>0</v>
      </c>
      <c r="F64" s="17">
        <f>SUM(F4:F63)</f>
        <v>0</v>
      </c>
      <c r="G64" s="17">
        <f>SUM(G4:G63)</f>
        <v>0</v>
      </c>
      <c r="H64" s="17">
        <f>SUM(H4:H63)</f>
        <v>0</v>
      </c>
      <c r="I64" s="17"/>
      <c r="J64" s="38">
        <f>SUBTOTAL(109,Table22[NON])</f>
        <v>0</v>
      </c>
      <c r="K64" s="65"/>
    </row>
    <row r="65" spans="2:13" ht="15" customHeight="1" x14ac:dyDescent="0.2">
      <c r="B65" s="66"/>
      <c r="C65" s="217" t="s">
        <v>84</v>
      </c>
      <c r="D65" s="228" t="s">
        <v>83</v>
      </c>
      <c r="E65" s="230" t="s">
        <v>77</v>
      </c>
      <c r="F65" s="221" t="s">
        <v>78</v>
      </c>
      <c r="G65" s="221" t="s">
        <v>79</v>
      </c>
      <c r="H65" s="223" t="s">
        <v>67</v>
      </c>
      <c r="I65" s="67"/>
      <c r="J65" s="226" t="s">
        <v>69</v>
      </c>
      <c r="K65" s="28"/>
    </row>
    <row r="66" spans="2:13" ht="15" customHeight="1" x14ac:dyDescent="0.2">
      <c r="B66" s="68"/>
      <c r="C66" s="218"/>
      <c r="D66" s="229"/>
      <c r="E66" s="231"/>
      <c r="F66" s="232"/>
      <c r="G66" s="232"/>
      <c r="H66" s="224"/>
      <c r="I66" s="69"/>
      <c r="J66" s="227"/>
      <c r="K66" s="32"/>
    </row>
    <row r="67" spans="2:13" x14ac:dyDescent="0.2">
      <c r="B67" s="68"/>
      <c r="C67" s="218"/>
      <c r="D67" s="233" t="str">
        <f>IF(D64&gt;=(51),"Minimum Units Met!","Short Units")</f>
        <v>Short Units</v>
      </c>
      <c r="E67" s="235" t="str">
        <f>IF(E64&gt;=(N5),"Minimum Units Met!","Short Units")</f>
        <v>Short Units</v>
      </c>
      <c r="F67" s="237"/>
      <c r="G67" s="237"/>
      <c r="H67" s="69"/>
      <c r="I67" s="69"/>
      <c r="J67" s="227"/>
      <c r="K67" s="32"/>
      <c r="M67" s="17"/>
    </row>
    <row r="68" spans="2:13" ht="16" thickBot="1" x14ac:dyDescent="0.25">
      <c r="B68" s="70"/>
      <c r="C68" s="71"/>
      <c r="D68" s="234"/>
      <c r="E68" s="236"/>
      <c r="F68" s="238"/>
      <c r="G68" s="238"/>
      <c r="H68" s="71"/>
      <c r="I68" s="71"/>
      <c r="J68" s="71"/>
      <c r="K68" s="72"/>
      <c r="M68" s="17"/>
    </row>
  </sheetData>
  <mergeCells count="19">
    <mergeCell ref="H2:H3"/>
    <mergeCell ref="I2:I3"/>
    <mergeCell ref="J65:J67"/>
    <mergeCell ref="D65:D66"/>
    <mergeCell ref="E65:E66"/>
    <mergeCell ref="F65:F66"/>
    <mergeCell ref="G65:G66"/>
    <mergeCell ref="H65:H66"/>
    <mergeCell ref="G2:G3"/>
    <mergeCell ref="D67:D68"/>
    <mergeCell ref="E67:E68"/>
    <mergeCell ref="F67:F68"/>
    <mergeCell ref="G67:G68"/>
    <mergeCell ref="F2:F3"/>
    <mergeCell ref="C65:C67"/>
    <mergeCell ref="B2:B3"/>
    <mergeCell ref="C2:C3"/>
    <mergeCell ref="D2:D3"/>
    <mergeCell ref="E2:E3"/>
  </mergeCells>
  <conditionalFormatting sqref="C4:C63">
    <cfRule type="duplicateValues" dxfId="6" priority="1"/>
  </conditionalFormatting>
  <pageMargins left="0.7" right="0.7" top="0.75" bottom="0.75" header="0.3" footer="0.3"/>
  <pageSetup scale="64" fitToHeight="0" orientation="portrait" r:id="rId1"/>
  <ignoredErrors>
    <ignoredError sqref="J3"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N26"/>
  <sheetViews>
    <sheetView workbookViewId="0">
      <selection activeCell="C4" sqref="C4"/>
    </sheetView>
  </sheetViews>
  <sheetFormatPr baseColWidth="10" defaultColWidth="8.83203125" defaultRowHeight="15" x14ac:dyDescent="0.2"/>
  <cols>
    <col min="1" max="1" width="9.83203125" bestFit="1" customWidth="1"/>
    <col min="7" max="8" width="11" customWidth="1"/>
  </cols>
  <sheetData>
    <row r="3" spans="1:14" x14ac:dyDescent="0.2">
      <c r="A3" t="s">
        <v>6</v>
      </c>
    </row>
    <row r="4" spans="1:14" x14ac:dyDescent="0.2">
      <c r="A4" s="2" t="s">
        <v>9</v>
      </c>
      <c r="C4" t="s">
        <v>15</v>
      </c>
      <c r="E4" t="s">
        <v>39</v>
      </c>
      <c r="N4" t="s">
        <v>57</v>
      </c>
    </row>
    <row r="5" spans="1:14" x14ac:dyDescent="0.2">
      <c r="A5">
        <v>2015</v>
      </c>
      <c r="C5">
        <v>0</v>
      </c>
      <c r="E5" t="s">
        <v>18</v>
      </c>
      <c r="G5" t="s">
        <v>49</v>
      </c>
      <c r="N5" t="s">
        <v>58</v>
      </c>
    </row>
    <row r="6" spans="1:14" x14ac:dyDescent="0.2">
      <c r="A6">
        <v>2016</v>
      </c>
      <c r="C6">
        <v>1</v>
      </c>
      <c r="E6" t="s">
        <v>19</v>
      </c>
      <c r="G6" s="1" t="s">
        <v>8</v>
      </c>
      <c r="N6" t="s">
        <v>59</v>
      </c>
    </row>
    <row r="7" spans="1:14" x14ac:dyDescent="0.2">
      <c r="A7">
        <v>2017</v>
      </c>
      <c r="C7">
        <v>2</v>
      </c>
      <c r="E7" t="s">
        <v>20</v>
      </c>
      <c r="G7" s="1" t="s">
        <v>7</v>
      </c>
    </row>
    <row r="8" spans="1:14" x14ac:dyDescent="0.2">
      <c r="A8">
        <v>2018</v>
      </c>
      <c r="C8">
        <v>3</v>
      </c>
      <c r="E8" t="s">
        <v>21</v>
      </c>
      <c r="G8" s="1" t="s">
        <v>1</v>
      </c>
    </row>
    <row r="9" spans="1:14" x14ac:dyDescent="0.2">
      <c r="A9">
        <v>2019</v>
      </c>
      <c r="C9">
        <v>4</v>
      </c>
      <c r="E9" t="s">
        <v>10</v>
      </c>
      <c r="J9">
        <v>2013</v>
      </c>
      <c r="K9">
        <v>2014</v>
      </c>
    </row>
    <row r="10" spans="1:14" x14ac:dyDescent="0.2">
      <c r="A10">
        <v>2020</v>
      </c>
      <c r="C10">
        <v>5</v>
      </c>
      <c r="E10" t="s">
        <v>22</v>
      </c>
      <c r="J10">
        <v>2014</v>
      </c>
      <c r="K10">
        <v>2015</v>
      </c>
    </row>
    <row r="11" spans="1:14" x14ac:dyDescent="0.2">
      <c r="A11">
        <v>2021</v>
      </c>
      <c r="E11" t="s">
        <v>23</v>
      </c>
      <c r="J11">
        <v>2015</v>
      </c>
      <c r="K11">
        <v>2016</v>
      </c>
    </row>
    <row r="12" spans="1:14" x14ac:dyDescent="0.2">
      <c r="A12">
        <v>2022</v>
      </c>
      <c r="E12" t="s">
        <v>24</v>
      </c>
      <c r="J12">
        <v>2016</v>
      </c>
      <c r="K12">
        <v>2017</v>
      </c>
    </row>
    <row r="13" spans="1:14" x14ac:dyDescent="0.2">
      <c r="A13">
        <v>2023</v>
      </c>
      <c r="E13" t="s">
        <v>25</v>
      </c>
      <c r="J13">
        <v>2017</v>
      </c>
      <c r="K13">
        <v>2018</v>
      </c>
    </row>
    <row r="14" spans="1:14" x14ac:dyDescent="0.2">
      <c r="A14">
        <v>2024</v>
      </c>
      <c r="E14" t="s">
        <v>26</v>
      </c>
      <c r="H14" s="3"/>
      <c r="J14">
        <v>2018</v>
      </c>
      <c r="K14">
        <v>2019</v>
      </c>
    </row>
    <row r="15" spans="1:14" x14ac:dyDescent="0.2">
      <c r="A15">
        <v>2025</v>
      </c>
      <c r="E15" t="s">
        <v>27</v>
      </c>
      <c r="J15">
        <v>2019</v>
      </c>
      <c r="K15">
        <v>2020</v>
      </c>
    </row>
    <row r="16" spans="1:14" x14ac:dyDescent="0.2">
      <c r="E16" t="s">
        <v>28</v>
      </c>
      <c r="J16">
        <v>2020</v>
      </c>
      <c r="K16">
        <v>2021</v>
      </c>
    </row>
    <row r="17" spans="5:11" x14ac:dyDescent="0.2">
      <c r="E17" t="s">
        <v>29</v>
      </c>
      <c r="J17">
        <v>2021</v>
      </c>
      <c r="K17">
        <v>2022</v>
      </c>
    </row>
    <row r="18" spans="5:11" x14ac:dyDescent="0.2">
      <c r="E18" t="s">
        <v>30</v>
      </c>
      <c r="J18">
        <v>2022</v>
      </c>
      <c r="K18">
        <v>2023</v>
      </c>
    </row>
    <row r="19" spans="5:11" x14ac:dyDescent="0.2">
      <c r="E19" t="s">
        <v>31</v>
      </c>
      <c r="J19">
        <v>2023</v>
      </c>
      <c r="K19">
        <v>2024</v>
      </c>
    </row>
    <row r="20" spans="5:11" x14ac:dyDescent="0.2">
      <c r="E20" t="s">
        <v>32</v>
      </c>
      <c r="J20">
        <v>2024</v>
      </c>
      <c r="K20">
        <v>2025</v>
      </c>
    </row>
    <row r="21" spans="5:11" x14ac:dyDescent="0.2">
      <c r="E21" t="s">
        <v>33</v>
      </c>
      <c r="J21">
        <v>2025</v>
      </c>
      <c r="K21">
        <v>2026</v>
      </c>
    </row>
    <row r="22" spans="5:11" x14ac:dyDescent="0.2">
      <c r="E22" t="s">
        <v>34</v>
      </c>
      <c r="J22">
        <v>2026</v>
      </c>
      <c r="K22">
        <v>2027</v>
      </c>
    </row>
    <row r="23" spans="5:11" x14ac:dyDescent="0.2">
      <c r="E23" t="s">
        <v>35</v>
      </c>
      <c r="J23">
        <v>2027</v>
      </c>
      <c r="K23">
        <v>2028</v>
      </c>
    </row>
    <row r="24" spans="5:11" x14ac:dyDescent="0.2">
      <c r="E24" t="s">
        <v>36</v>
      </c>
    </row>
    <row r="25" spans="5:11" x14ac:dyDescent="0.2">
      <c r="E25" t="s">
        <v>37</v>
      </c>
    </row>
    <row r="26" spans="5:11" x14ac:dyDescent="0.2">
      <c r="E26" t="s">
        <v>38</v>
      </c>
    </row>
  </sheetData>
  <conditionalFormatting sqref="G6">
    <cfRule type="iconSet" priority="2">
      <iconSet iconSet="3Symbols">
        <cfvo type="percent" val="0"/>
        <cfvo type="percent" val="33"/>
        <cfvo type="percent" val="67"/>
      </iconSet>
    </cfRule>
  </conditionalFormatting>
  <conditionalFormatting sqref="G6:G8">
    <cfRule type="colorScale" priority="1">
      <colorScale>
        <cfvo type="min"/>
        <cfvo type="percentile" val="50"/>
        <cfvo type="max"/>
        <color rgb="FFF8696B"/>
        <color rgb="FFFFEB84"/>
        <color rgb="FF63BE7B"/>
      </colorScale>
    </cfRule>
    <cfRule type="iconSet" priority="5">
      <iconSet>
        <cfvo type="percent" val="0"/>
        <cfvo type="percent" val="33"/>
        <cfvo type="percent" val="67"/>
      </iconSet>
    </cfRule>
  </conditionalFormatting>
  <conditionalFormatting sqref="G5">
    <cfRule type="iconSet" priority="4">
      <iconSet iconSet="3Symbols">
        <cfvo type="percent" val="0"/>
        <cfvo type="percent" val="33"/>
        <cfvo type="percent" val="67"/>
      </iconSet>
    </cfRule>
  </conditionalFormatting>
  <conditionalFormatting sqref="G5">
    <cfRule type="iconSet" priority="3">
      <iconSet>
        <cfvo type="percent" val="0"/>
        <cfvo type="percent" val="33"/>
        <cfvo type="percent" val="67"/>
      </iconSet>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Acad Plan (Date)</vt:lpstr>
      <vt:lpstr>Unit Count</vt:lpstr>
      <vt:lpstr>Formulas</vt:lpstr>
      <vt:lpstr>Alphabet</vt:lpstr>
      <vt:lpstr>Term_Year</vt:lpstr>
      <vt:lpstr>TermYear</vt:lpstr>
    </vt:vector>
  </TitlesOfParts>
  <Company>CSU Fullerton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Microsoft Office User</cp:lastModifiedBy>
  <cp:lastPrinted>2018-07-17T16:48:56Z</cp:lastPrinted>
  <dcterms:created xsi:type="dcterms:W3CDTF">2017-04-20T22:39:43Z</dcterms:created>
  <dcterms:modified xsi:type="dcterms:W3CDTF">2021-05-31T11:27:42Z</dcterms:modified>
</cp:coreProperties>
</file>